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7-1-WORK_ZEEBRA\9-3-8Bags\Reps\MainRep-Automatical\2023-11\10-SKF\"/>
    </mc:Choice>
  </mc:AlternateContent>
  <xr:revisionPtr revIDLastSave="0" documentId="13_ncr:1_{7C034B1C-F254-4822-8B24-2469438D0300}" xr6:coauthVersionLast="45" xr6:coauthVersionMax="45" xr10:uidLastSave="{00000000-0000-0000-0000-000000000000}"/>
  <bookViews>
    <workbookView xWindow="-120" yWindow="-120" windowWidth="29040" windowHeight="15720" firstSheet="2" activeTab="10" xr2:uid="{00000000-000D-0000-FFFF-FFFF00000000}"/>
  </bookViews>
  <sheets>
    <sheet name="Jan'23" sheetId="26" r:id="rId1"/>
    <sheet name="Feb'23" sheetId="25" r:id="rId2"/>
    <sheet name="Mar'23" sheetId="24" r:id="rId3"/>
    <sheet name="Apr'23" sheetId="23" r:id="rId4"/>
    <sheet name="May'23" sheetId="22" r:id="rId5"/>
    <sheet name="June'23" sheetId="21" r:id="rId6"/>
    <sheet name="July'23" sheetId="20" r:id="rId7"/>
    <sheet name="Aug'23" sheetId="19" r:id="rId8"/>
    <sheet name="Sep'23" sheetId="9" r:id="rId9"/>
    <sheet name="Oct'23" sheetId="27" r:id="rId10"/>
    <sheet name="Nov'23" sheetId="28" r:id="rId11"/>
    <sheet name="SupportSheet" sheetId="10" state="hidden" r:id="rId12"/>
  </sheets>
  <definedNames>
    <definedName name="_192.168.10.113_SQL2012_NON_DSG_Get_Statistic_Report" localSheetId="11" hidden="1">SupportSheet!$B$2:$H$842</definedName>
    <definedName name="_192.168.10.113_SQL2012_NON_DSG_Get_StorePlan" localSheetId="11" hidden="1">SupportSheet!$J$2:$M$12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P14" i="26" l="1"/>
  <c r="AP13" i="26"/>
  <c r="AP12" i="26"/>
  <c r="AP11" i="26"/>
  <c r="AP10" i="26"/>
  <c r="AP9" i="26"/>
  <c r="AP8" i="26"/>
  <c r="AP7" i="26"/>
  <c r="AP6" i="26"/>
  <c r="AP14" i="25"/>
  <c r="AP13" i="25"/>
  <c r="AP12" i="25"/>
  <c r="AP11" i="25"/>
  <c r="AP10" i="25"/>
  <c r="AP9" i="25"/>
  <c r="AP8" i="25"/>
  <c r="AP7" i="25"/>
  <c r="AP6" i="25"/>
  <c r="AP14" i="24"/>
  <c r="AP13" i="24"/>
  <c r="AP12" i="24"/>
  <c r="AP11" i="24"/>
  <c r="AP10" i="24"/>
  <c r="AP9" i="24"/>
  <c r="AP8" i="24"/>
  <c r="AP7" i="24"/>
  <c r="AP6" i="24"/>
  <c r="AP14" i="23"/>
  <c r="AP13" i="23"/>
  <c r="AP12" i="23"/>
  <c r="AP11" i="23"/>
  <c r="AP10" i="23"/>
  <c r="AP9" i="23"/>
  <c r="AP8" i="23"/>
  <c r="AP7" i="23"/>
  <c r="AP6" i="23"/>
  <c r="AP14" i="22"/>
  <c r="AP13" i="22"/>
  <c r="AP12" i="22"/>
  <c r="AP11" i="22"/>
  <c r="AP10" i="22"/>
  <c r="AP9" i="22"/>
  <c r="AP8" i="22"/>
  <c r="AP7" i="22"/>
  <c r="AP6" i="22"/>
  <c r="AP14" i="21"/>
  <c r="AP13" i="21"/>
  <c r="AP12" i="21"/>
  <c r="AP11" i="21"/>
  <c r="AP10" i="21"/>
  <c r="AP9" i="21"/>
  <c r="AP8" i="21"/>
  <c r="AP7" i="21"/>
  <c r="AP6" i="21"/>
  <c r="AP14" i="20"/>
  <c r="AP13" i="20"/>
  <c r="AP12" i="20"/>
  <c r="AP11" i="20"/>
  <c r="AP10" i="20"/>
  <c r="AP9" i="20"/>
  <c r="AP8" i="20"/>
  <c r="AP7" i="20"/>
  <c r="AP6" i="20"/>
  <c r="AP14" i="19"/>
  <c r="AP13" i="19"/>
  <c r="AP12" i="19"/>
  <c r="AP11" i="19"/>
  <c r="AP10" i="19"/>
  <c r="AP9" i="19"/>
  <c r="AP8" i="19"/>
  <c r="AP7" i="19"/>
  <c r="AP6" i="19"/>
  <c r="AP13" i="27"/>
  <c r="AP12" i="27"/>
  <c r="AP11" i="27"/>
  <c r="AP10" i="27"/>
  <c r="AP9" i="27"/>
  <c r="AP8" i="27"/>
  <c r="AP7" i="27"/>
  <c r="AP6" i="27"/>
  <c r="AP14" i="9"/>
  <c r="AP13" i="9"/>
  <c r="AP12" i="9"/>
  <c r="AP11" i="9"/>
  <c r="AP10" i="9"/>
  <c r="AP9" i="9"/>
  <c r="AP8" i="9"/>
  <c r="AP7" i="9"/>
  <c r="AP6" i="9"/>
  <c r="B28" i="26"/>
  <c r="AV18" i="26"/>
  <c r="AV18" i="25"/>
  <c r="AV18" i="24"/>
  <c r="AV18" i="23"/>
  <c r="AV18" i="22"/>
  <c r="AV18" i="21"/>
  <c r="AV18" i="20"/>
  <c r="AV18" i="19"/>
  <c r="AV18" i="9"/>
  <c r="AP18" i="26"/>
  <c r="AP5" i="26"/>
  <c r="AP18" i="25"/>
  <c r="AP5" i="25"/>
  <c r="AP18" i="24"/>
  <c r="AP5" i="24"/>
  <c r="AP18" i="23"/>
  <c r="AP5" i="23"/>
  <c r="AP18" i="22"/>
  <c r="AP5" i="22"/>
  <c r="AP18" i="21"/>
  <c r="AP5" i="21"/>
  <c r="AP18" i="20"/>
  <c r="AP5" i="20"/>
  <c r="AP18" i="19"/>
  <c r="AP5" i="19"/>
  <c r="AP18" i="9"/>
  <c r="AP5" i="9"/>
  <c r="AP5" i="27"/>
  <c r="AQ14" i="26" l="1"/>
  <c r="AQ14" i="24"/>
  <c r="AQ14" i="23"/>
  <c r="AQ14" i="22"/>
  <c r="AQ14" i="21"/>
  <c r="AQ14" i="20"/>
  <c r="AQ14" i="19"/>
  <c r="AQ14" i="9"/>
  <c r="D28" i="26"/>
  <c r="C28" i="26"/>
  <c r="D28" i="25"/>
  <c r="C28" i="25"/>
  <c r="B28" i="25"/>
  <c r="D28" i="24"/>
  <c r="C28" i="24"/>
  <c r="B28" i="24"/>
  <c r="D28" i="23"/>
  <c r="C28" i="23"/>
  <c r="B28" i="23"/>
  <c r="D28" i="22"/>
  <c r="C28" i="22"/>
  <c r="B28" i="22"/>
  <c r="D28" i="21"/>
  <c r="C28" i="21"/>
  <c r="B28" i="21"/>
  <c r="D28" i="20"/>
  <c r="C28" i="20"/>
  <c r="B28" i="20"/>
  <c r="D28" i="19"/>
  <c r="C28" i="19"/>
  <c r="B28" i="19"/>
  <c r="D28" i="9"/>
  <c r="C28" i="9"/>
  <c r="B28" i="9"/>
  <c r="D26" i="28"/>
  <c r="C26" i="28"/>
  <c r="B26" i="28"/>
  <c r="D26" i="27"/>
  <c r="C26" i="27"/>
  <c r="B26" i="27"/>
  <c r="AK14" i="26"/>
  <c r="AH14" i="25"/>
  <c r="AG14" i="25"/>
  <c r="AK14" i="24"/>
  <c r="AK14" i="23"/>
  <c r="AK14" i="22"/>
  <c r="AK14" i="21"/>
  <c r="AK14" i="20"/>
  <c r="AK14" i="19"/>
  <c r="AK14" i="9"/>
  <c r="AK13" i="27"/>
  <c r="E13" i="28"/>
  <c r="AQ14" i="25" l="1"/>
  <c r="AK14" i="25"/>
  <c r="AW14" i="25" s="1"/>
  <c r="AU14" i="25" s="1"/>
  <c r="AW14" i="21"/>
  <c r="AL14" i="21"/>
  <c r="AW14" i="9"/>
  <c r="AL14" i="9"/>
  <c r="AW14" i="24"/>
  <c r="AL14" i="24"/>
  <c r="AW14" i="19"/>
  <c r="AL14" i="19"/>
  <c r="AW14" i="23"/>
  <c r="AL14" i="23"/>
  <c r="AW14" i="20"/>
  <c r="AL14" i="20"/>
  <c r="AW14" i="22"/>
  <c r="AL14" i="22"/>
  <c r="AW14" i="26"/>
  <c r="AL14" i="26"/>
  <c r="AW13" i="27"/>
  <c r="AL13" i="27"/>
  <c r="AU14" i="23" l="1"/>
  <c r="AV14" i="23"/>
  <c r="AU14" i="26"/>
  <c r="AV14" i="26"/>
  <c r="AU14" i="22"/>
  <c r="AV14" i="22"/>
  <c r="AU14" i="21"/>
  <c r="AV14" i="21"/>
  <c r="AU13" i="27"/>
  <c r="AV13" i="27"/>
  <c r="AU14" i="20"/>
  <c r="AV14" i="20"/>
  <c r="AU14" i="19"/>
  <c r="AV14" i="19"/>
  <c r="AU14" i="24"/>
  <c r="AV14" i="24"/>
  <c r="AU14" i="9"/>
  <c r="AV14" i="9"/>
  <c r="AV14" i="25"/>
  <c r="AL14" i="25"/>
  <c r="AX14" i="25" s="1"/>
  <c r="AX14" i="24"/>
  <c r="AM14" i="24"/>
  <c r="AX14" i="9"/>
  <c r="AM14" i="9"/>
  <c r="AX14" i="21"/>
  <c r="AM14" i="21"/>
  <c r="AX14" i="22"/>
  <c r="AM14" i="22"/>
  <c r="AX14" i="23"/>
  <c r="AM14" i="23"/>
  <c r="AX14" i="19"/>
  <c r="AM14" i="19"/>
  <c r="AX14" i="26"/>
  <c r="AM14" i="26"/>
  <c r="AX14" i="20"/>
  <c r="AM14" i="20"/>
  <c r="AX13" i="27"/>
  <c r="AM13" i="27"/>
  <c r="AM14" i="25" l="1"/>
  <c r="AG16" i="25" l="1"/>
  <c r="AH16" i="25"/>
  <c r="AI16" i="26"/>
  <c r="AI16" i="25"/>
  <c r="AI16" i="24"/>
  <c r="AI16" i="23"/>
  <c r="AI16" i="22"/>
  <c r="AI16" i="21"/>
  <c r="AI16" i="20"/>
  <c r="AI16" i="19"/>
  <c r="AI16" i="9"/>
  <c r="E33" i="28" l="1"/>
  <c r="AO29" i="28"/>
  <c r="AL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E26" i="28" s="1"/>
  <c r="D29" i="28"/>
  <c r="D25" i="28"/>
  <c r="C25" i="28"/>
  <c r="B25" i="28"/>
  <c r="D24" i="28"/>
  <c r="C24" i="28"/>
  <c r="B24" i="28"/>
  <c r="D23" i="28"/>
  <c r="C23" i="28"/>
  <c r="B23" i="28"/>
  <c r="D22" i="28"/>
  <c r="C22" i="28"/>
  <c r="B22" i="28"/>
  <c r="D21" i="28"/>
  <c r="C21" i="28"/>
  <c r="B21" i="28"/>
  <c r="D20" i="28"/>
  <c r="C20" i="28"/>
  <c r="B20" i="28"/>
  <c r="D19" i="28"/>
  <c r="C19" i="28"/>
  <c r="B19" i="28"/>
  <c r="D18" i="28"/>
  <c r="C18" i="28"/>
  <c r="B18" i="28"/>
  <c r="E17" i="28"/>
  <c r="D17" i="28"/>
  <c r="C17" i="28"/>
  <c r="B17" i="28"/>
  <c r="AL12" i="28"/>
  <c r="E12" i="28"/>
  <c r="AL11" i="28"/>
  <c r="E11" i="28"/>
  <c r="AL10" i="28"/>
  <c r="E10" i="28"/>
  <c r="AL9" i="28"/>
  <c r="E9" i="28"/>
  <c r="AL8" i="28"/>
  <c r="E8" i="28"/>
  <c r="E21" i="28" s="1"/>
  <c r="AL7" i="28"/>
  <c r="E7" i="28"/>
  <c r="E20" i="28" s="1"/>
  <c r="AL6" i="28"/>
  <c r="E6" i="28"/>
  <c r="E19" i="28" s="1"/>
  <c r="AL5" i="28"/>
  <c r="E5" i="28"/>
  <c r="E18" i="28" s="1"/>
  <c r="F4" i="28"/>
  <c r="AR2" i="28"/>
  <c r="AU1" i="28"/>
  <c r="AU2" i="28" s="1"/>
  <c r="AO13" i="28" s="1"/>
  <c r="AP13" i="28" l="1"/>
  <c r="AT13" i="28"/>
  <c r="E23" i="28"/>
  <c r="E24" i="28"/>
  <c r="F10" i="28"/>
  <c r="F23" i="28" s="1"/>
  <c r="F13" i="28"/>
  <c r="F11" i="28"/>
  <c r="F24" i="28" s="1"/>
  <c r="AO11" i="28"/>
  <c r="AO12" i="28"/>
  <c r="AO10" i="28"/>
  <c r="AO8" i="28"/>
  <c r="AO7" i="28"/>
  <c r="AO9" i="28"/>
  <c r="AO5" i="28"/>
  <c r="AO6" i="28"/>
  <c r="E44" i="28"/>
  <c r="AL24" i="28"/>
  <c r="AL19" i="28"/>
  <c r="AL23" i="28"/>
  <c r="AL18" i="28"/>
  <c r="AL22" i="28"/>
  <c r="AR8" i="28"/>
  <c r="AL20" i="28"/>
  <c r="E22" i="28"/>
  <c r="E41" i="28" s="1"/>
  <c r="AR12" i="28"/>
  <c r="AL21" i="28"/>
  <c r="F7" i="28"/>
  <c r="F20" i="28" s="1"/>
  <c r="F5" i="28"/>
  <c r="F6" i="28"/>
  <c r="F33" i="28"/>
  <c r="F17" i="28"/>
  <c r="AR5" i="28"/>
  <c r="AR11" i="28"/>
  <c r="AL25" i="28"/>
  <c r="G4" i="28"/>
  <c r="G13" i="28" s="1"/>
  <c r="G26" i="28" s="1"/>
  <c r="G44" i="28" s="1"/>
  <c r="E15" i="28"/>
  <c r="F9" i="28"/>
  <c r="F22" i="28" s="1"/>
  <c r="E25" i="28"/>
  <c r="AR9" i="28"/>
  <c r="AR6" i="28"/>
  <c r="F8" i="28"/>
  <c r="F21" i="28" s="1"/>
  <c r="AR10" i="28"/>
  <c r="F12" i="28"/>
  <c r="F25" i="28" s="1"/>
  <c r="AR7" i="28"/>
  <c r="AI29" i="27"/>
  <c r="AI26" i="27" s="1"/>
  <c r="E42" i="28" l="1"/>
  <c r="AP9" i="28"/>
  <c r="AP12" i="28"/>
  <c r="AP11" i="28"/>
  <c r="AP10" i="28"/>
  <c r="AP8" i="28"/>
  <c r="AP7" i="28"/>
  <c r="AP6" i="28"/>
  <c r="F42" i="28"/>
  <c r="AP5" i="28"/>
  <c r="AT5" i="28"/>
  <c r="AT7" i="28"/>
  <c r="AT10" i="28"/>
  <c r="AT8" i="28"/>
  <c r="AT6" i="28"/>
  <c r="AT12" i="28"/>
  <c r="AT9" i="28"/>
  <c r="AT11" i="28"/>
  <c r="F26" i="28"/>
  <c r="F43" i="28"/>
  <c r="AO26" i="28"/>
  <c r="E28" i="28"/>
  <c r="E36" i="28" s="1"/>
  <c r="AR24" i="28"/>
  <c r="AR25" i="28"/>
  <c r="AO25" i="28"/>
  <c r="AR22" i="28"/>
  <c r="AO20" i="28"/>
  <c r="AO15" i="28"/>
  <c r="G6" i="28"/>
  <c r="G19" i="28" s="1"/>
  <c r="G5" i="28"/>
  <c r="G17" i="28"/>
  <c r="G33" i="28"/>
  <c r="H4" i="28"/>
  <c r="H13" i="28" s="1"/>
  <c r="H26" i="28" s="1"/>
  <c r="H44" i="28" s="1"/>
  <c r="G10" i="28"/>
  <c r="G12" i="28"/>
  <c r="G7" i="28"/>
  <c r="G8" i="28"/>
  <c r="G9" i="28"/>
  <c r="G22" i="28" s="1"/>
  <c r="G11" i="28"/>
  <c r="AR18" i="28"/>
  <c r="AR21" i="28"/>
  <c r="AR23" i="28"/>
  <c r="AR20" i="28"/>
  <c r="AO24" i="28"/>
  <c r="F19" i="28"/>
  <c r="AO23" i="28"/>
  <c r="F18" i="28"/>
  <c r="F15" i="28"/>
  <c r="AR19" i="28"/>
  <c r="AO19" i="28"/>
  <c r="AO21" i="28"/>
  <c r="AO22" i="28"/>
  <c r="AO18" i="28"/>
  <c r="E43" i="28"/>
  <c r="E33" i="27"/>
  <c r="AO29" i="27"/>
  <c r="AL29" i="27"/>
  <c r="AL26" i="27" s="1"/>
  <c r="AH29" i="27"/>
  <c r="AH26" i="27" s="1"/>
  <c r="AG29" i="27"/>
  <c r="AG26" i="27" s="1"/>
  <c r="AF29" i="27"/>
  <c r="AF26" i="27" s="1"/>
  <c r="AE29" i="27"/>
  <c r="AE26" i="27" s="1"/>
  <c r="AD29" i="27"/>
  <c r="AD26" i="27" s="1"/>
  <c r="AC29" i="27"/>
  <c r="AC26" i="27" s="1"/>
  <c r="AB29" i="27"/>
  <c r="AB26" i="27" s="1"/>
  <c r="AA29" i="27"/>
  <c r="AA26" i="27" s="1"/>
  <c r="Z29" i="27"/>
  <c r="Z26" i="27" s="1"/>
  <c r="Y29" i="27"/>
  <c r="Y26" i="27" s="1"/>
  <c r="X29" i="27"/>
  <c r="X26" i="27" s="1"/>
  <c r="W29" i="27"/>
  <c r="W26" i="27" s="1"/>
  <c r="V29" i="27"/>
  <c r="V26" i="27" s="1"/>
  <c r="U29" i="27"/>
  <c r="U26" i="27" s="1"/>
  <c r="T29" i="27"/>
  <c r="T26" i="27" s="1"/>
  <c r="S29" i="27"/>
  <c r="S26" i="27" s="1"/>
  <c r="R29" i="27"/>
  <c r="R26" i="27" s="1"/>
  <c r="Q29" i="27"/>
  <c r="Q26" i="27" s="1"/>
  <c r="P29" i="27"/>
  <c r="P26" i="27" s="1"/>
  <c r="O29" i="27"/>
  <c r="O26" i="27" s="1"/>
  <c r="N29" i="27"/>
  <c r="N26" i="27" s="1"/>
  <c r="M29" i="27"/>
  <c r="M26" i="27" s="1"/>
  <c r="L29" i="27"/>
  <c r="L26" i="27" s="1"/>
  <c r="K29" i="27"/>
  <c r="K26" i="27" s="1"/>
  <c r="J29" i="27"/>
  <c r="J26" i="27" s="1"/>
  <c r="I29" i="27"/>
  <c r="I26" i="27" s="1"/>
  <c r="H29" i="27"/>
  <c r="H26" i="27" s="1"/>
  <c r="G29" i="27"/>
  <c r="G26" i="27" s="1"/>
  <c r="F29" i="27"/>
  <c r="F26" i="27" s="1"/>
  <c r="E29" i="27"/>
  <c r="E26" i="27" s="1"/>
  <c r="D29" i="27"/>
  <c r="D25" i="27"/>
  <c r="C25" i="27"/>
  <c r="B25" i="27"/>
  <c r="D24" i="27"/>
  <c r="C24" i="27"/>
  <c r="B24" i="27"/>
  <c r="D23" i="27"/>
  <c r="C23" i="27"/>
  <c r="B23" i="27"/>
  <c r="D22" i="27"/>
  <c r="C22" i="27"/>
  <c r="B22" i="27"/>
  <c r="D21" i="27"/>
  <c r="C21" i="27"/>
  <c r="B21" i="27"/>
  <c r="D20" i="27"/>
  <c r="C20" i="27"/>
  <c r="B20" i="27"/>
  <c r="D19" i="27"/>
  <c r="C19" i="27"/>
  <c r="B19" i="27"/>
  <c r="D18" i="27"/>
  <c r="C18" i="27"/>
  <c r="B18" i="27"/>
  <c r="E17" i="27"/>
  <c r="D17" i="27"/>
  <c r="C17" i="27"/>
  <c r="B17" i="27"/>
  <c r="F4" i="27"/>
  <c r="AR2" i="27"/>
  <c r="AU1" i="27"/>
  <c r="AU2" i="27" s="1"/>
  <c r="AP20" i="28" l="1"/>
  <c r="AP26" i="28"/>
  <c r="AP24" i="28"/>
  <c r="AP25" i="28"/>
  <c r="AP22" i="28"/>
  <c r="AP23" i="28"/>
  <c r="AP21" i="28"/>
  <c r="AP19" i="28"/>
  <c r="AR26" i="27"/>
  <c r="AT18" i="28"/>
  <c r="AP18" i="28"/>
  <c r="AT22" i="28"/>
  <c r="AT20" i="28"/>
  <c r="AT23" i="28"/>
  <c r="AT26" i="28"/>
  <c r="AT21" i="28"/>
  <c r="AT19" i="28"/>
  <c r="AT24" i="28"/>
  <c r="AT25" i="28"/>
  <c r="AT15" i="28"/>
  <c r="AT13" i="27"/>
  <c r="AR13" i="27"/>
  <c r="F44" i="28"/>
  <c r="AK26" i="27"/>
  <c r="AL25" i="27"/>
  <c r="AR25" i="27" s="1"/>
  <c r="AM26" i="27"/>
  <c r="AO26" i="27"/>
  <c r="AP26" i="27" s="1"/>
  <c r="E37" i="28"/>
  <c r="E35" i="28"/>
  <c r="E34" i="28"/>
  <c r="G24" i="28"/>
  <c r="G20" i="28"/>
  <c r="AO28" i="28"/>
  <c r="G21" i="28"/>
  <c r="H5" i="28"/>
  <c r="H17" i="28"/>
  <c r="H33" i="28"/>
  <c r="I4" i="28"/>
  <c r="I13" i="28" s="1"/>
  <c r="I26" i="28" s="1"/>
  <c r="I44" i="28" s="1"/>
  <c r="H9" i="28"/>
  <c r="H22" i="28" s="1"/>
  <c r="H11" i="28"/>
  <c r="H24" i="28" s="1"/>
  <c r="H7" i="28"/>
  <c r="H20" i="28" s="1"/>
  <c r="H6" i="28"/>
  <c r="H8" i="28"/>
  <c r="H21" i="28" s="1"/>
  <c r="H12" i="28"/>
  <c r="H25" i="28" s="1"/>
  <c r="H10" i="28"/>
  <c r="H23" i="28" s="1"/>
  <c r="G15" i="28"/>
  <c r="G18" i="28"/>
  <c r="F28" i="28"/>
  <c r="F41" i="28"/>
  <c r="G25" i="28"/>
  <c r="G23" i="28"/>
  <c r="AL19" i="27"/>
  <c r="AR19" i="27" s="1"/>
  <c r="AL18" i="27"/>
  <c r="AR18" i="27" s="1"/>
  <c r="AL22" i="27"/>
  <c r="AR22" i="27" s="1"/>
  <c r="E23" i="27"/>
  <c r="AL23" i="27"/>
  <c r="AR23" i="27" s="1"/>
  <c r="AL24" i="27"/>
  <c r="AR24" i="27" s="1"/>
  <c r="F21" i="27"/>
  <c r="E22" i="27"/>
  <c r="F24" i="27"/>
  <c r="E25" i="27"/>
  <c r="E43" i="27" s="1"/>
  <c r="E20" i="27"/>
  <c r="E18" i="27"/>
  <c r="AR12" i="27"/>
  <c r="AR10" i="27"/>
  <c r="AR6" i="27"/>
  <c r="AR11" i="27"/>
  <c r="E21" i="27"/>
  <c r="E24" i="27"/>
  <c r="F33" i="27"/>
  <c r="F17" i="27"/>
  <c r="F19" i="27"/>
  <c r="F44" i="27"/>
  <c r="G4" i="27"/>
  <c r="E44" i="27"/>
  <c r="AR9" i="27"/>
  <c r="AL21" i="27"/>
  <c r="AR8" i="27"/>
  <c r="E15" i="27"/>
  <c r="E19" i="27"/>
  <c r="AR7" i="27"/>
  <c r="AL20" i="27"/>
  <c r="AL15" i="27"/>
  <c r="AR5" i="27"/>
  <c r="AT26" i="27" l="1"/>
  <c r="AT28" i="28"/>
  <c r="H43" i="28"/>
  <c r="H42" i="28"/>
  <c r="H15" i="28"/>
  <c r="H18" i="28"/>
  <c r="I17" i="28"/>
  <c r="I33" i="28"/>
  <c r="J4" i="28"/>
  <c r="J13" i="28" s="1"/>
  <c r="J26" i="28" s="1"/>
  <c r="J44" i="28" s="1"/>
  <c r="I12" i="28"/>
  <c r="I7" i="28"/>
  <c r="I6" i="28"/>
  <c r="I19" i="28" s="1"/>
  <c r="I9" i="28"/>
  <c r="I22" i="28" s="1"/>
  <c r="I8" i="28"/>
  <c r="I5" i="28"/>
  <c r="I11" i="28"/>
  <c r="I24" i="28" s="1"/>
  <c r="I10" i="28"/>
  <c r="G43" i="28"/>
  <c r="F36" i="28"/>
  <c r="F34" i="28"/>
  <c r="F37" i="28"/>
  <c r="F35" i="28"/>
  <c r="G28" i="28"/>
  <c r="G41" i="28"/>
  <c r="H19" i="28"/>
  <c r="G42" i="28"/>
  <c r="E42" i="27"/>
  <c r="AT10" i="27"/>
  <c r="AO23" i="27"/>
  <c r="AP23" i="27" s="1"/>
  <c r="AT9" i="27"/>
  <c r="AO22" i="27"/>
  <c r="AP22" i="27" s="1"/>
  <c r="AO15" i="27"/>
  <c r="AT15" i="27" s="1"/>
  <c r="AO18" i="27"/>
  <c r="AP18" i="27" s="1"/>
  <c r="AT5" i="27"/>
  <c r="F15" i="27"/>
  <c r="F18" i="27"/>
  <c r="F25" i="27"/>
  <c r="AT8" i="27"/>
  <c r="AO21" i="27"/>
  <c r="AP21" i="27" s="1"/>
  <c r="G25" i="27"/>
  <c r="G43" i="27" s="1"/>
  <c r="G22" i="27"/>
  <c r="G20" i="27"/>
  <c r="G17" i="27"/>
  <c r="H4" i="27"/>
  <c r="G33" i="27"/>
  <c r="AL28" i="27"/>
  <c r="AR20" i="27"/>
  <c r="F23" i="27"/>
  <c r="AR21" i="27"/>
  <c r="AR15" i="27"/>
  <c r="F20" i="27"/>
  <c r="AO24" i="27"/>
  <c r="AP24" i="27" s="1"/>
  <c r="AT11" i="27"/>
  <c r="AO19" i="27"/>
  <c r="AP19" i="27" s="1"/>
  <c r="AT6" i="27"/>
  <c r="AT7" i="27"/>
  <c r="AO20" i="27"/>
  <c r="AP20" i="27" s="1"/>
  <c r="AO25" i="27"/>
  <c r="AP25" i="27" s="1"/>
  <c r="AT12" i="27"/>
  <c r="E41" i="27"/>
  <c r="E28" i="27"/>
  <c r="F22" i="27"/>
  <c r="E35" i="26"/>
  <c r="AO31" i="26"/>
  <c r="AL31" i="26"/>
  <c r="AI31" i="26"/>
  <c r="AI28" i="26" s="1"/>
  <c r="AH31" i="26"/>
  <c r="AH28" i="26" s="1"/>
  <c r="AG31" i="26"/>
  <c r="AG28" i="26" s="1"/>
  <c r="AF31" i="26"/>
  <c r="AF28" i="26" s="1"/>
  <c r="AE31" i="26"/>
  <c r="AE28" i="26" s="1"/>
  <c r="AD31" i="26"/>
  <c r="AD28" i="26" s="1"/>
  <c r="AC31" i="26"/>
  <c r="AC28" i="26" s="1"/>
  <c r="AB31" i="26"/>
  <c r="AB28" i="26" s="1"/>
  <c r="AA31" i="26"/>
  <c r="AA28" i="26" s="1"/>
  <c r="Z31" i="26"/>
  <c r="Z28" i="26" s="1"/>
  <c r="Y31" i="26"/>
  <c r="Y28" i="26" s="1"/>
  <c r="X31" i="26"/>
  <c r="X28" i="26" s="1"/>
  <c r="W31" i="26"/>
  <c r="W28" i="26" s="1"/>
  <c r="V31" i="26"/>
  <c r="V28" i="26" s="1"/>
  <c r="U31" i="26"/>
  <c r="U28" i="26" s="1"/>
  <c r="T31" i="26"/>
  <c r="T28" i="26" s="1"/>
  <c r="S31" i="26"/>
  <c r="S28" i="26" s="1"/>
  <c r="R31" i="26"/>
  <c r="R28" i="26" s="1"/>
  <c r="Q31" i="26"/>
  <c r="Q28" i="26" s="1"/>
  <c r="P31" i="26"/>
  <c r="P28" i="26" s="1"/>
  <c r="O31" i="26"/>
  <c r="O28" i="26" s="1"/>
  <c r="N31" i="26"/>
  <c r="N28" i="26" s="1"/>
  <c r="M31" i="26"/>
  <c r="M28" i="26" s="1"/>
  <c r="L31" i="26"/>
  <c r="L28" i="26" s="1"/>
  <c r="K31" i="26"/>
  <c r="K28" i="26" s="1"/>
  <c r="J31" i="26"/>
  <c r="J28" i="26" s="1"/>
  <c r="I31" i="26"/>
  <c r="I28" i="26" s="1"/>
  <c r="H31" i="26"/>
  <c r="H28" i="26" s="1"/>
  <c r="G31" i="26"/>
  <c r="G28" i="26" s="1"/>
  <c r="F31" i="26"/>
  <c r="E31" i="26"/>
  <c r="D31" i="26"/>
  <c r="D27" i="26"/>
  <c r="C27" i="26"/>
  <c r="B27" i="26"/>
  <c r="D26" i="26"/>
  <c r="C26" i="26"/>
  <c r="B26" i="26"/>
  <c r="D25" i="26"/>
  <c r="C25" i="26"/>
  <c r="B25" i="26"/>
  <c r="D24" i="26"/>
  <c r="C24" i="26"/>
  <c r="B24" i="26"/>
  <c r="D23" i="26"/>
  <c r="C23" i="26"/>
  <c r="B23" i="26"/>
  <c r="D22" i="26"/>
  <c r="C22" i="26"/>
  <c r="B22" i="26"/>
  <c r="D21" i="26"/>
  <c r="C21" i="26"/>
  <c r="B21" i="26"/>
  <c r="D20" i="26"/>
  <c r="C20" i="26"/>
  <c r="B20" i="26"/>
  <c r="D19" i="26"/>
  <c r="C19" i="26"/>
  <c r="B19" i="26"/>
  <c r="E18" i="26"/>
  <c r="D18" i="26"/>
  <c r="C18" i="26"/>
  <c r="B18" i="26"/>
  <c r="AM12" i="26"/>
  <c r="AM11" i="26"/>
  <c r="AM7" i="26"/>
  <c r="F4" i="26"/>
  <c r="G4" i="26" s="1"/>
  <c r="G35" i="26" s="1"/>
  <c r="AR2" i="26"/>
  <c r="AU1" i="26"/>
  <c r="AU2" i="26" s="1"/>
  <c r="E35" i="25"/>
  <c r="AO31" i="25"/>
  <c r="AL31" i="25"/>
  <c r="AL28" i="25" s="1"/>
  <c r="AF31" i="25"/>
  <c r="AF28" i="25" s="1"/>
  <c r="AE31" i="25"/>
  <c r="AE28" i="25" s="1"/>
  <c r="AD31" i="25"/>
  <c r="AD28" i="25" s="1"/>
  <c r="AC31" i="25"/>
  <c r="AC28" i="25" s="1"/>
  <c r="AB31" i="25"/>
  <c r="AB28" i="25" s="1"/>
  <c r="AA31" i="25"/>
  <c r="AA28" i="25" s="1"/>
  <c r="Z31" i="25"/>
  <c r="Z28" i="25" s="1"/>
  <c r="Y31" i="25"/>
  <c r="Y28" i="25" s="1"/>
  <c r="X31" i="25"/>
  <c r="X28" i="25" s="1"/>
  <c r="W31" i="25"/>
  <c r="W28" i="25" s="1"/>
  <c r="V31" i="25"/>
  <c r="V28" i="25" s="1"/>
  <c r="U31" i="25"/>
  <c r="U28" i="25" s="1"/>
  <c r="T31" i="25"/>
  <c r="T28" i="25" s="1"/>
  <c r="S31" i="25"/>
  <c r="S28" i="25" s="1"/>
  <c r="R31" i="25"/>
  <c r="R28" i="25" s="1"/>
  <c r="Q31" i="25"/>
  <c r="Q28" i="25" s="1"/>
  <c r="P31" i="25"/>
  <c r="P28" i="25" s="1"/>
  <c r="O31" i="25"/>
  <c r="O28" i="25" s="1"/>
  <c r="N31" i="25"/>
  <c r="N28" i="25" s="1"/>
  <c r="M31" i="25"/>
  <c r="M28" i="25" s="1"/>
  <c r="L31" i="25"/>
  <c r="L28" i="25" s="1"/>
  <c r="K31" i="25"/>
  <c r="K28" i="25" s="1"/>
  <c r="J31" i="25"/>
  <c r="J28" i="25" s="1"/>
  <c r="I31" i="25"/>
  <c r="I28" i="25" s="1"/>
  <c r="H31" i="25"/>
  <c r="H28" i="25" s="1"/>
  <c r="G31" i="25"/>
  <c r="G28" i="25" s="1"/>
  <c r="F31" i="25"/>
  <c r="F28" i="25" s="1"/>
  <c r="E31" i="25"/>
  <c r="E28" i="25" s="1"/>
  <c r="D31" i="25"/>
  <c r="D27" i="25"/>
  <c r="C27" i="25"/>
  <c r="B27" i="25"/>
  <c r="D26" i="25"/>
  <c r="C26" i="25"/>
  <c r="B26" i="25"/>
  <c r="D25" i="25"/>
  <c r="C25" i="25"/>
  <c r="B25" i="25"/>
  <c r="D24" i="25"/>
  <c r="C24" i="25"/>
  <c r="B24" i="25"/>
  <c r="D23" i="25"/>
  <c r="C23" i="25"/>
  <c r="B23" i="25"/>
  <c r="D22" i="25"/>
  <c r="C22" i="25"/>
  <c r="B22" i="25"/>
  <c r="D21" i="25"/>
  <c r="C21" i="25"/>
  <c r="B21" i="25"/>
  <c r="D20" i="25"/>
  <c r="C20" i="25"/>
  <c r="B20" i="25"/>
  <c r="D19" i="25"/>
  <c r="C19" i="25"/>
  <c r="B19" i="25"/>
  <c r="E18" i="25"/>
  <c r="D18" i="25"/>
  <c r="C18" i="25"/>
  <c r="B18" i="25"/>
  <c r="F4" i="25"/>
  <c r="AR2" i="25"/>
  <c r="AU1" i="25"/>
  <c r="AU2" i="25" s="1"/>
  <c r="E35" i="24"/>
  <c r="AO31" i="24"/>
  <c r="AL31" i="24"/>
  <c r="AI31" i="24"/>
  <c r="AI28" i="24" s="1"/>
  <c r="AH31" i="24"/>
  <c r="AH28" i="24" s="1"/>
  <c r="AG31" i="24"/>
  <c r="AG28" i="24" s="1"/>
  <c r="AF31" i="24"/>
  <c r="AF28" i="24" s="1"/>
  <c r="AE31" i="24"/>
  <c r="AE28" i="24" s="1"/>
  <c r="AD31" i="24"/>
  <c r="AD28" i="24" s="1"/>
  <c r="AC31" i="24"/>
  <c r="AC28" i="24" s="1"/>
  <c r="AB31" i="24"/>
  <c r="AB28" i="24" s="1"/>
  <c r="AA31" i="24"/>
  <c r="AA28" i="24" s="1"/>
  <c r="Z31" i="24"/>
  <c r="Z28" i="24" s="1"/>
  <c r="Y31" i="24"/>
  <c r="Y28" i="24" s="1"/>
  <c r="X31" i="24"/>
  <c r="X28" i="24" s="1"/>
  <c r="W31" i="24"/>
  <c r="W28" i="24" s="1"/>
  <c r="V31" i="24"/>
  <c r="V28" i="24" s="1"/>
  <c r="U31" i="24"/>
  <c r="U28" i="24" s="1"/>
  <c r="T31" i="24"/>
  <c r="T28" i="24" s="1"/>
  <c r="S31" i="24"/>
  <c r="S28" i="24" s="1"/>
  <c r="R31" i="24"/>
  <c r="R28" i="24" s="1"/>
  <c r="Q31" i="24"/>
  <c r="Q28" i="24" s="1"/>
  <c r="P31" i="24"/>
  <c r="P28" i="24" s="1"/>
  <c r="O31" i="24"/>
  <c r="O28" i="24" s="1"/>
  <c r="N31" i="24"/>
  <c r="N28" i="24" s="1"/>
  <c r="M31" i="24"/>
  <c r="M28" i="24" s="1"/>
  <c r="L31" i="24"/>
  <c r="L28" i="24" s="1"/>
  <c r="K31" i="24"/>
  <c r="K28" i="24" s="1"/>
  <c r="J31" i="24"/>
  <c r="J28" i="24" s="1"/>
  <c r="I31" i="24"/>
  <c r="I28" i="24" s="1"/>
  <c r="H31" i="24"/>
  <c r="H28" i="24" s="1"/>
  <c r="G31" i="24"/>
  <c r="G28" i="24" s="1"/>
  <c r="F31" i="24"/>
  <c r="E31" i="24"/>
  <c r="D31" i="24"/>
  <c r="D27" i="24"/>
  <c r="C27" i="24"/>
  <c r="B27" i="24"/>
  <c r="D26" i="24"/>
  <c r="C26" i="24"/>
  <c r="B26" i="24"/>
  <c r="D25" i="24"/>
  <c r="C25" i="24"/>
  <c r="B25" i="24"/>
  <c r="D24" i="24"/>
  <c r="C24" i="24"/>
  <c r="B24" i="24"/>
  <c r="D23" i="24"/>
  <c r="C23" i="24"/>
  <c r="B23" i="24"/>
  <c r="D22" i="24"/>
  <c r="C22" i="24"/>
  <c r="B22" i="24"/>
  <c r="D21" i="24"/>
  <c r="C21" i="24"/>
  <c r="B21" i="24"/>
  <c r="D20" i="24"/>
  <c r="C20" i="24"/>
  <c r="B20" i="24"/>
  <c r="D19" i="24"/>
  <c r="C19" i="24"/>
  <c r="B19" i="24"/>
  <c r="E18" i="24"/>
  <c r="D18" i="24"/>
  <c r="C18" i="24"/>
  <c r="B18" i="24"/>
  <c r="AM11" i="24"/>
  <c r="AX11" i="24"/>
  <c r="AM7" i="24"/>
  <c r="AX7" i="24"/>
  <c r="F4" i="24"/>
  <c r="F35" i="24" s="1"/>
  <c r="AR2" i="24"/>
  <c r="AU1" i="24"/>
  <c r="AU2" i="24" s="1"/>
  <c r="E35" i="23"/>
  <c r="AO31" i="23"/>
  <c r="AL31" i="23"/>
  <c r="AH31" i="23"/>
  <c r="AH28" i="23" s="1"/>
  <c r="AG31" i="23"/>
  <c r="AG28" i="23" s="1"/>
  <c r="AF31" i="23"/>
  <c r="AF28" i="23" s="1"/>
  <c r="AE31" i="23"/>
  <c r="AE28" i="23" s="1"/>
  <c r="AD31" i="23"/>
  <c r="AD28" i="23" s="1"/>
  <c r="AC31" i="23"/>
  <c r="AC28" i="23" s="1"/>
  <c r="AB31" i="23"/>
  <c r="AB28" i="23" s="1"/>
  <c r="AA31" i="23"/>
  <c r="AA28" i="23" s="1"/>
  <c r="Z31" i="23"/>
  <c r="Z28" i="23" s="1"/>
  <c r="Y31" i="23"/>
  <c r="Y28" i="23" s="1"/>
  <c r="X31" i="23"/>
  <c r="X28" i="23" s="1"/>
  <c r="W31" i="23"/>
  <c r="W28" i="23" s="1"/>
  <c r="V31" i="23"/>
  <c r="V28" i="23" s="1"/>
  <c r="U31" i="23"/>
  <c r="U28" i="23" s="1"/>
  <c r="T31" i="23"/>
  <c r="T28" i="23" s="1"/>
  <c r="S31" i="23"/>
  <c r="S28" i="23" s="1"/>
  <c r="R31" i="23"/>
  <c r="R28" i="23" s="1"/>
  <c r="Q31" i="23"/>
  <c r="Q28" i="23" s="1"/>
  <c r="P31" i="23"/>
  <c r="P28" i="23" s="1"/>
  <c r="O31" i="23"/>
  <c r="O28" i="23" s="1"/>
  <c r="N31" i="23"/>
  <c r="N28" i="23" s="1"/>
  <c r="M31" i="23"/>
  <c r="M28" i="23" s="1"/>
  <c r="L31" i="23"/>
  <c r="L28" i="23" s="1"/>
  <c r="K31" i="23"/>
  <c r="K28" i="23" s="1"/>
  <c r="J31" i="23"/>
  <c r="J28" i="23" s="1"/>
  <c r="I31" i="23"/>
  <c r="I28" i="23" s="1"/>
  <c r="H31" i="23"/>
  <c r="H28" i="23" s="1"/>
  <c r="G31" i="23"/>
  <c r="G28" i="23" s="1"/>
  <c r="F31" i="23"/>
  <c r="F28" i="23" s="1"/>
  <c r="E31" i="23"/>
  <c r="D31" i="23"/>
  <c r="D27" i="23"/>
  <c r="C27" i="23"/>
  <c r="B27" i="23"/>
  <c r="D26" i="23"/>
  <c r="C26" i="23"/>
  <c r="B26" i="23"/>
  <c r="D25" i="23"/>
  <c r="C25" i="23"/>
  <c r="B25" i="23"/>
  <c r="D24" i="23"/>
  <c r="C24" i="23"/>
  <c r="B24" i="23"/>
  <c r="D23" i="23"/>
  <c r="C23" i="23"/>
  <c r="B23" i="23"/>
  <c r="D22" i="23"/>
  <c r="C22" i="23"/>
  <c r="B22" i="23"/>
  <c r="D21" i="23"/>
  <c r="C21" i="23"/>
  <c r="B21" i="23"/>
  <c r="D20" i="23"/>
  <c r="C20" i="23"/>
  <c r="B20" i="23"/>
  <c r="D19" i="23"/>
  <c r="C19" i="23"/>
  <c r="B19" i="23"/>
  <c r="E18" i="23"/>
  <c r="D18" i="23"/>
  <c r="C18" i="23"/>
  <c r="B18" i="23"/>
  <c r="AM12" i="23"/>
  <c r="F4" i="23"/>
  <c r="AR2" i="23"/>
  <c r="AU1" i="23"/>
  <c r="AU2" i="23" s="1"/>
  <c r="AI31" i="22"/>
  <c r="AI28" i="22" s="1"/>
  <c r="E35" i="22"/>
  <c r="AO31" i="22"/>
  <c r="AL31" i="22"/>
  <c r="AL28" i="22" s="1"/>
  <c r="AH31" i="22"/>
  <c r="AH28" i="22" s="1"/>
  <c r="AG31" i="22"/>
  <c r="AG28" i="22" s="1"/>
  <c r="AF31" i="22"/>
  <c r="AF28" i="22" s="1"/>
  <c r="AE31" i="22"/>
  <c r="AE28" i="22" s="1"/>
  <c r="AD31" i="22"/>
  <c r="AD28" i="22" s="1"/>
  <c r="AC31" i="22"/>
  <c r="AC28" i="22" s="1"/>
  <c r="AB31" i="22"/>
  <c r="AB28" i="22" s="1"/>
  <c r="AA31" i="22"/>
  <c r="AA28" i="22" s="1"/>
  <c r="Z31" i="22"/>
  <c r="Z28" i="22" s="1"/>
  <c r="Y31" i="22"/>
  <c r="Y28" i="22" s="1"/>
  <c r="X31" i="22"/>
  <c r="X28" i="22" s="1"/>
  <c r="W31" i="22"/>
  <c r="W28" i="22" s="1"/>
  <c r="V31" i="22"/>
  <c r="V28" i="22" s="1"/>
  <c r="U31" i="22"/>
  <c r="U28" i="22" s="1"/>
  <c r="T31" i="22"/>
  <c r="T28" i="22" s="1"/>
  <c r="S31" i="22"/>
  <c r="S28" i="22" s="1"/>
  <c r="R31" i="22"/>
  <c r="R28" i="22" s="1"/>
  <c r="Q31" i="22"/>
  <c r="Q28" i="22" s="1"/>
  <c r="P31" i="22"/>
  <c r="P28" i="22" s="1"/>
  <c r="O31" i="22"/>
  <c r="O28" i="22" s="1"/>
  <c r="N31" i="22"/>
  <c r="N28" i="22" s="1"/>
  <c r="M31" i="22"/>
  <c r="M28" i="22" s="1"/>
  <c r="L31" i="22"/>
  <c r="L28" i="22" s="1"/>
  <c r="K31" i="22"/>
  <c r="K28" i="22" s="1"/>
  <c r="J31" i="22"/>
  <c r="J28" i="22" s="1"/>
  <c r="I31" i="22"/>
  <c r="I28" i="22" s="1"/>
  <c r="H31" i="22"/>
  <c r="H28" i="22" s="1"/>
  <c r="G31" i="22"/>
  <c r="G28" i="22" s="1"/>
  <c r="F31" i="22"/>
  <c r="F28" i="22" s="1"/>
  <c r="E31" i="22"/>
  <c r="E28" i="22" s="1"/>
  <c r="D31" i="22"/>
  <c r="D27" i="22"/>
  <c r="C27" i="22"/>
  <c r="B27" i="22"/>
  <c r="D26" i="22"/>
  <c r="C26" i="22"/>
  <c r="B26" i="22"/>
  <c r="D25" i="22"/>
  <c r="C25" i="22"/>
  <c r="B25" i="22"/>
  <c r="D24" i="22"/>
  <c r="C24" i="22"/>
  <c r="B24" i="22"/>
  <c r="D23" i="22"/>
  <c r="C23" i="22"/>
  <c r="B23" i="22"/>
  <c r="D22" i="22"/>
  <c r="C22" i="22"/>
  <c r="B22" i="22"/>
  <c r="D21" i="22"/>
  <c r="C21" i="22"/>
  <c r="B21" i="22"/>
  <c r="D20" i="22"/>
  <c r="C20" i="22"/>
  <c r="B20" i="22"/>
  <c r="D19" i="22"/>
  <c r="C19" i="22"/>
  <c r="B19" i="22"/>
  <c r="E18" i="22"/>
  <c r="D18" i="22"/>
  <c r="C18" i="22"/>
  <c r="B18" i="22"/>
  <c r="E16" i="22"/>
  <c r="F4" i="22"/>
  <c r="AR2" i="22"/>
  <c r="AU1" i="22"/>
  <c r="AU2" i="22" s="1"/>
  <c r="E35" i="21"/>
  <c r="AO31" i="21"/>
  <c r="AL31" i="21"/>
  <c r="AH31" i="21"/>
  <c r="AH28" i="21" s="1"/>
  <c r="AG31" i="21"/>
  <c r="AG28" i="21" s="1"/>
  <c r="AF31" i="21"/>
  <c r="AF28" i="21" s="1"/>
  <c r="AE31" i="21"/>
  <c r="AE28" i="21" s="1"/>
  <c r="AD31" i="21"/>
  <c r="AD28" i="21" s="1"/>
  <c r="AC31" i="21"/>
  <c r="AC28" i="21" s="1"/>
  <c r="AB31" i="21"/>
  <c r="AB28" i="21" s="1"/>
  <c r="AA31" i="21"/>
  <c r="AA28" i="21" s="1"/>
  <c r="Z31" i="21"/>
  <c r="Z28" i="21" s="1"/>
  <c r="Y31" i="21"/>
  <c r="Y28" i="21" s="1"/>
  <c r="X31" i="21"/>
  <c r="X28" i="21" s="1"/>
  <c r="W31" i="21"/>
  <c r="W28" i="21" s="1"/>
  <c r="V31" i="21"/>
  <c r="V28" i="21" s="1"/>
  <c r="U31" i="21"/>
  <c r="U28" i="21" s="1"/>
  <c r="T31" i="21"/>
  <c r="T28" i="21" s="1"/>
  <c r="S31" i="21"/>
  <c r="S28" i="21" s="1"/>
  <c r="R31" i="21"/>
  <c r="R28" i="21" s="1"/>
  <c r="Q31" i="21"/>
  <c r="Q28" i="21" s="1"/>
  <c r="P31" i="21"/>
  <c r="P28" i="21" s="1"/>
  <c r="O31" i="21"/>
  <c r="O28" i="21" s="1"/>
  <c r="N31" i="21"/>
  <c r="N28" i="21" s="1"/>
  <c r="M31" i="21"/>
  <c r="M28" i="21" s="1"/>
  <c r="L31" i="21"/>
  <c r="L28" i="21" s="1"/>
  <c r="K31" i="21"/>
  <c r="K28" i="21" s="1"/>
  <c r="J31" i="21"/>
  <c r="J28" i="21" s="1"/>
  <c r="I31" i="21"/>
  <c r="I28" i="21" s="1"/>
  <c r="H31" i="21"/>
  <c r="H28" i="21" s="1"/>
  <c r="G31" i="21"/>
  <c r="G28" i="21" s="1"/>
  <c r="F31" i="21"/>
  <c r="E31" i="21"/>
  <c r="D31" i="21"/>
  <c r="D27" i="21"/>
  <c r="C27" i="21"/>
  <c r="B27" i="21"/>
  <c r="D26" i="21"/>
  <c r="C26" i="21"/>
  <c r="B26" i="21"/>
  <c r="D25" i="21"/>
  <c r="C25" i="21"/>
  <c r="B25" i="21"/>
  <c r="D24" i="21"/>
  <c r="C24" i="21"/>
  <c r="B24" i="21"/>
  <c r="D23" i="21"/>
  <c r="C23" i="21"/>
  <c r="B23" i="21"/>
  <c r="D22" i="21"/>
  <c r="C22" i="21"/>
  <c r="B22" i="21"/>
  <c r="D21" i="21"/>
  <c r="C21" i="21"/>
  <c r="B21" i="21"/>
  <c r="D20" i="21"/>
  <c r="C20" i="21"/>
  <c r="B20" i="21"/>
  <c r="D19" i="21"/>
  <c r="C19" i="21"/>
  <c r="B19" i="21"/>
  <c r="E18" i="21"/>
  <c r="D18" i="21"/>
  <c r="C18" i="21"/>
  <c r="B18" i="21"/>
  <c r="AM12" i="21"/>
  <c r="AL16" i="21"/>
  <c r="F4" i="21"/>
  <c r="F18" i="21" s="1"/>
  <c r="AR2" i="21"/>
  <c r="AU1" i="21"/>
  <c r="AU2" i="21" s="1"/>
  <c r="E35" i="20"/>
  <c r="AO31" i="20"/>
  <c r="AL31" i="20"/>
  <c r="AL28" i="20" s="1"/>
  <c r="AI31" i="20"/>
  <c r="AI28" i="20" s="1"/>
  <c r="AH31" i="20"/>
  <c r="AH28" i="20" s="1"/>
  <c r="AG31" i="20"/>
  <c r="AG28" i="20" s="1"/>
  <c r="AF31" i="20"/>
  <c r="AF28" i="20" s="1"/>
  <c r="AE31" i="20"/>
  <c r="AE28" i="20" s="1"/>
  <c r="AD31" i="20"/>
  <c r="AD28" i="20" s="1"/>
  <c r="AC31" i="20"/>
  <c r="AC28" i="20" s="1"/>
  <c r="AB31" i="20"/>
  <c r="AB28" i="20" s="1"/>
  <c r="AA31" i="20"/>
  <c r="AA28" i="20" s="1"/>
  <c r="Z31" i="20"/>
  <c r="Z28" i="20" s="1"/>
  <c r="Y31" i="20"/>
  <c r="Y28" i="20" s="1"/>
  <c r="X31" i="20"/>
  <c r="X28" i="20" s="1"/>
  <c r="W31" i="20"/>
  <c r="W28" i="20" s="1"/>
  <c r="V31" i="20"/>
  <c r="V28" i="20" s="1"/>
  <c r="U31" i="20"/>
  <c r="U28" i="20" s="1"/>
  <c r="T31" i="20"/>
  <c r="T28" i="20" s="1"/>
  <c r="S31" i="20"/>
  <c r="S28" i="20" s="1"/>
  <c r="R31" i="20"/>
  <c r="R28" i="20" s="1"/>
  <c r="Q31" i="20"/>
  <c r="Q28" i="20" s="1"/>
  <c r="P31" i="20"/>
  <c r="P28" i="20" s="1"/>
  <c r="O31" i="20"/>
  <c r="O28" i="20" s="1"/>
  <c r="N31" i="20"/>
  <c r="N28" i="20" s="1"/>
  <c r="M31" i="20"/>
  <c r="M28" i="20" s="1"/>
  <c r="L31" i="20"/>
  <c r="L28" i="20" s="1"/>
  <c r="K31" i="20"/>
  <c r="K28" i="20" s="1"/>
  <c r="J31" i="20"/>
  <c r="J28" i="20" s="1"/>
  <c r="I31" i="20"/>
  <c r="I28" i="20" s="1"/>
  <c r="H31" i="20"/>
  <c r="H28" i="20" s="1"/>
  <c r="G31" i="20"/>
  <c r="F31" i="20"/>
  <c r="F28" i="20" s="1"/>
  <c r="E31" i="20"/>
  <c r="E21" i="20" s="1"/>
  <c r="D31" i="20"/>
  <c r="D27" i="20"/>
  <c r="C27" i="20"/>
  <c r="B27" i="20"/>
  <c r="D26" i="20"/>
  <c r="C26" i="20"/>
  <c r="B26" i="20"/>
  <c r="D25" i="20"/>
  <c r="C25" i="20"/>
  <c r="B25" i="20"/>
  <c r="D24" i="20"/>
  <c r="C24" i="20"/>
  <c r="B24" i="20"/>
  <c r="D23" i="20"/>
  <c r="C23" i="20"/>
  <c r="B23" i="20"/>
  <c r="D22" i="20"/>
  <c r="C22" i="20"/>
  <c r="B22" i="20"/>
  <c r="D21" i="20"/>
  <c r="C21" i="20"/>
  <c r="B21" i="20"/>
  <c r="D20" i="20"/>
  <c r="C20" i="20"/>
  <c r="B20" i="20"/>
  <c r="D19" i="20"/>
  <c r="C19" i="20"/>
  <c r="B19" i="20"/>
  <c r="E18" i="20"/>
  <c r="D18" i="20"/>
  <c r="C18" i="20"/>
  <c r="B18" i="20"/>
  <c r="F4" i="20"/>
  <c r="AR2" i="20"/>
  <c r="AU1" i="20"/>
  <c r="AU2" i="20" s="1"/>
  <c r="E35" i="19"/>
  <c r="AO31" i="19"/>
  <c r="AL31" i="19"/>
  <c r="AI31" i="19"/>
  <c r="AI28" i="19" s="1"/>
  <c r="AH31" i="19"/>
  <c r="AH28" i="19" s="1"/>
  <c r="AG31" i="19"/>
  <c r="AG28" i="19" s="1"/>
  <c r="AF31" i="19"/>
  <c r="AF28" i="19" s="1"/>
  <c r="AE31" i="19"/>
  <c r="AE28" i="19" s="1"/>
  <c r="AD31" i="19"/>
  <c r="AD28" i="19" s="1"/>
  <c r="AC31" i="19"/>
  <c r="AC28" i="19" s="1"/>
  <c r="AB31" i="19"/>
  <c r="AB28" i="19" s="1"/>
  <c r="AA31" i="19"/>
  <c r="AA28" i="19" s="1"/>
  <c r="Z31" i="19"/>
  <c r="Z28" i="19" s="1"/>
  <c r="Y31" i="19"/>
  <c r="Y28" i="19" s="1"/>
  <c r="X31" i="19"/>
  <c r="X28" i="19" s="1"/>
  <c r="W31" i="19"/>
  <c r="W28" i="19" s="1"/>
  <c r="V31" i="19"/>
  <c r="V28" i="19" s="1"/>
  <c r="U31" i="19"/>
  <c r="U28" i="19" s="1"/>
  <c r="T31" i="19"/>
  <c r="T28" i="19" s="1"/>
  <c r="S31" i="19"/>
  <c r="S28" i="19" s="1"/>
  <c r="R31" i="19"/>
  <c r="R28" i="19" s="1"/>
  <c r="Q31" i="19"/>
  <c r="Q28" i="19" s="1"/>
  <c r="P31" i="19"/>
  <c r="P28" i="19" s="1"/>
  <c r="O31" i="19"/>
  <c r="O28" i="19" s="1"/>
  <c r="N31" i="19"/>
  <c r="N28" i="19" s="1"/>
  <c r="M31" i="19"/>
  <c r="M28" i="19" s="1"/>
  <c r="L31" i="19"/>
  <c r="L28" i="19" s="1"/>
  <c r="K31" i="19"/>
  <c r="K28" i="19" s="1"/>
  <c r="J31" i="19"/>
  <c r="J28" i="19" s="1"/>
  <c r="I31" i="19"/>
  <c r="I28" i="19" s="1"/>
  <c r="H31" i="19"/>
  <c r="H28" i="19" s="1"/>
  <c r="G31" i="19"/>
  <c r="G28" i="19" s="1"/>
  <c r="F31" i="19"/>
  <c r="F28" i="19" s="1"/>
  <c r="E31" i="19"/>
  <c r="E27" i="19" s="1"/>
  <c r="D31" i="19"/>
  <c r="D27" i="19"/>
  <c r="C27" i="19"/>
  <c r="B27" i="19"/>
  <c r="D26" i="19"/>
  <c r="C26" i="19"/>
  <c r="B26" i="19"/>
  <c r="D25" i="19"/>
  <c r="C25" i="19"/>
  <c r="B25" i="19"/>
  <c r="D24" i="19"/>
  <c r="C24" i="19"/>
  <c r="B24" i="19"/>
  <c r="D23" i="19"/>
  <c r="C23" i="19"/>
  <c r="B23" i="19"/>
  <c r="D22" i="19"/>
  <c r="C22" i="19"/>
  <c r="B22" i="19"/>
  <c r="D21" i="19"/>
  <c r="C21" i="19"/>
  <c r="B21" i="19"/>
  <c r="D20" i="19"/>
  <c r="C20" i="19"/>
  <c r="B20" i="19"/>
  <c r="D19" i="19"/>
  <c r="C19" i="19"/>
  <c r="B19" i="19"/>
  <c r="E18" i="19"/>
  <c r="D18" i="19"/>
  <c r="C18" i="19"/>
  <c r="B18" i="19"/>
  <c r="F4" i="19"/>
  <c r="AR2" i="19"/>
  <c r="AU1" i="19"/>
  <c r="AU2" i="19" s="1"/>
  <c r="AR2" i="9"/>
  <c r="AH31" i="9"/>
  <c r="AH28" i="9" s="1"/>
  <c r="AL31" i="9"/>
  <c r="AL28" i="9" s="1"/>
  <c r="E18" i="9"/>
  <c r="D18" i="9"/>
  <c r="C18" i="9"/>
  <c r="B18" i="9"/>
  <c r="D27" i="9"/>
  <c r="C27" i="9"/>
  <c r="B27" i="9"/>
  <c r="D26" i="9"/>
  <c r="C26" i="9"/>
  <c r="B26" i="9"/>
  <c r="D25" i="9"/>
  <c r="C25" i="9"/>
  <c r="B25" i="9"/>
  <c r="D24" i="9"/>
  <c r="C24" i="9"/>
  <c r="B24" i="9"/>
  <c r="D23" i="9"/>
  <c r="C23" i="9"/>
  <c r="B23" i="9"/>
  <c r="D22" i="9"/>
  <c r="C22" i="9"/>
  <c r="B22" i="9"/>
  <c r="D21" i="9"/>
  <c r="C21" i="9"/>
  <c r="B21" i="9"/>
  <c r="D20" i="9"/>
  <c r="C20" i="9"/>
  <c r="B20" i="9"/>
  <c r="B19" i="9"/>
  <c r="C19" i="9"/>
  <c r="D19" i="9"/>
  <c r="AO31" i="9"/>
  <c r="AT21" i="27" l="1"/>
  <c r="E26" i="19"/>
  <c r="AT23" i="27"/>
  <c r="AT25" i="27"/>
  <c r="AT22" i="27"/>
  <c r="AT20" i="27"/>
  <c r="AT19" i="27"/>
  <c r="AT24" i="27"/>
  <c r="AL23" i="19"/>
  <c r="AR23" i="19" s="1"/>
  <c r="AL28" i="19"/>
  <c r="G21" i="20"/>
  <c r="G28" i="20"/>
  <c r="E21" i="24"/>
  <c r="E28" i="24"/>
  <c r="F27" i="24"/>
  <c r="F47" i="24" s="1"/>
  <c r="F28" i="24"/>
  <c r="F48" i="24" s="1"/>
  <c r="AT14" i="26"/>
  <c r="AR14" i="26"/>
  <c r="AS14" i="26" s="1"/>
  <c r="AT14" i="22"/>
  <c r="AR14" i="22"/>
  <c r="AS14" i="22" s="1"/>
  <c r="E47" i="19"/>
  <c r="AT14" i="20"/>
  <c r="AR14" i="20"/>
  <c r="AS14" i="20" s="1"/>
  <c r="AT14" i="24"/>
  <c r="AR14" i="24"/>
  <c r="AS14" i="24" s="1"/>
  <c r="AR28" i="25"/>
  <c r="E24" i="26"/>
  <c r="E28" i="26"/>
  <c r="AT14" i="25"/>
  <c r="AR14" i="25"/>
  <c r="AS14" i="25" s="1"/>
  <c r="E21" i="22"/>
  <c r="AL23" i="23"/>
  <c r="AL28" i="23"/>
  <c r="AR28" i="23" s="1"/>
  <c r="AT14" i="9"/>
  <c r="AR14" i="9"/>
  <c r="AS14" i="9" s="1"/>
  <c r="AQ28" i="25"/>
  <c r="AK28" i="25"/>
  <c r="AM28" i="25" s="1"/>
  <c r="AT14" i="19"/>
  <c r="AR14" i="19"/>
  <c r="AS14" i="19" s="1"/>
  <c r="AL25" i="24"/>
  <c r="AM25" i="24" s="1"/>
  <c r="AL28" i="24"/>
  <c r="AR28" i="24" s="1"/>
  <c r="AR28" i="22"/>
  <c r="AT14" i="21"/>
  <c r="AR14" i="21"/>
  <c r="AS14" i="21" s="1"/>
  <c r="E20" i="20"/>
  <c r="E28" i="20"/>
  <c r="AL27" i="21"/>
  <c r="AR27" i="21" s="1"/>
  <c r="AL28" i="21"/>
  <c r="F19" i="26"/>
  <c r="F28" i="26"/>
  <c r="E20" i="19"/>
  <c r="E28" i="19"/>
  <c r="E48" i="19" s="1"/>
  <c r="AL23" i="26"/>
  <c r="AR23" i="26" s="1"/>
  <c r="AL28" i="26"/>
  <c r="AR28" i="26" s="1"/>
  <c r="AT14" i="23"/>
  <c r="AR14" i="23"/>
  <c r="AS14" i="23" s="1"/>
  <c r="AQ28" i="22"/>
  <c r="AK28" i="22"/>
  <c r="AM28" i="22" s="1"/>
  <c r="AR28" i="9"/>
  <c r="AR28" i="20"/>
  <c r="E21" i="21"/>
  <c r="E28" i="21"/>
  <c r="E23" i="23"/>
  <c r="E28" i="23"/>
  <c r="F24" i="21"/>
  <c r="F28" i="21"/>
  <c r="AO28" i="25"/>
  <c r="AO28" i="22"/>
  <c r="AO28" i="20"/>
  <c r="AO28" i="24"/>
  <c r="AO28" i="21"/>
  <c r="AO28" i="26"/>
  <c r="AO28" i="23"/>
  <c r="AO28" i="19"/>
  <c r="I15" i="28"/>
  <c r="I18" i="28"/>
  <c r="I21" i="28"/>
  <c r="I20" i="28"/>
  <c r="I25" i="28"/>
  <c r="I23" i="28"/>
  <c r="J33" i="28"/>
  <c r="J17" i="28"/>
  <c r="J12" i="28"/>
  <c r="J25" i="28" s="1"/>
  <c r="J11" i="28"/>
  <c r="J24" i="28" s="1"/>
  <c r="J7" i="28"/>
  <c r="J20" i="28" s="1"/>
  <c r="J6" i="28"/>
  <c r="J19" i="28" s="1"/>
  <c r="J8" i="28"/>
  <c r="J21" i="28" s="1"/>
  <c r="J5" i="28"/>
  <c r="J9" i="28"/>
  <c r="J10" i="28"/>
  <c r="J23" i="28" s="1"/>
  <c r="K4" i="28"/>
  <c r="K13" i="28" s="1"/>
  <c r="K26" i="28" s="1"/>
  <c r="K44" i="28" s="1"/>
  <c r="G34" i="28"/>
  <c r="G37" i="28"/>
  <c r="G35" i="28"/>
  <c r="G36" i="28"/>
  <c r="H28" i="28"/>
  <c r="H41" i="28"/>
  <c r="E20" i="26"/>
  <c r="E20" i="21"/>
  <c r="E25" i="26"/>
  <c r="E27" i="26"/>
  <c r="E21" i="26"/>
  <c r="F20" i="23"/>
  <c r="F21" i="23"/>
  <c r="AL27" i="26"/>
  <c r="AR27" i="26" s="1"/>
  <c r="F23" i="19"/>
  <c r="E19" i="20"/>
  <c r="G20" i="20"/>
  <c r="F19" i="19"/>
  <c r="E25" i="20"/>
  <c r="F22" i="23"/>
  <c r="F21" i="20"/>
  <c r="AL19" i="23"/>
  <c r="AR19" i="23" s="1"/>
  <c r="F21" i="26"/>
  <c r="F23" i="20"/>
  <c r="F23" i="26"/>
  <c r="AL20" i="22"/>
  <c r="AR20" i="22" s="1"/>
  <c r="AL20" i="19"/>
  <c r="AR20" i="19" s="1"/>
  <c r="AL24" i="23"/>
  <c r="AR24" i="23" s="1"/>
  <c r="F21" i="24"/>
  <c r="AL26" i="26"/>
  <c r="AM26" i="26" s="1"/>
  <c r="AR8" i="20"/>
  <c r="E22" i="19"/>
  <c r="E27" i="21"/>
  <c r="E48" i="21" s="1"/>
  <c r="E24" i="19"/>
  <c r="E25" i="19"/>
  <c r="G26" i="20"/>
  <c r="G46" i="20" s="1"/>
  <c r="E24" i="22"/>
  <c r="E22" i="26"/>
  <c r="F25" i="20"/>
  <c r="AL27" i="24"/>
  <c r="AR27" i="24" s="1"/>
  <c r="E26" i="25"/>
  <c r="E46" i="25" s="1"/>
  <c r="E23" i="26"/>
  <c r="AL21" i="20"/>
  <c r="AR21" i="20" s="1"/>
  <c r="AL19" i="25"/>
  <c r="AR19" i="25" s="1"/>
  <c r="E27" i="24"/>
  <c r="E47" i="24" s="1"/>
  <c r="AR13" i="19"/>
  <c r="AR8" i="21"/>
  <c r="F23" i="23"/>
  <c r="F24" i="23"/>
  <c r="E23" i="22"/>
  <c r="F25" i="21"/>
  <c r="AL23" i="20"/>
  <c r="AR23" i="20" s="1"/>
  <c r="G25" i="20"/>
  <c r="E23" i="21"/>
  <c r="AL26" i="23"/>
  <c r="AM26" i="23" s="1"/>
  <c r="F26" i="20"/>
  <c r="F46" i="20" s="1"/>
  <c r="AL24" i="26"/>
  <c r="AR24" i="26" s="1"/>
  <c r="E25" i="21"/>
  <c r="AO20" i="25"/>
  <c r="AP20" i="25" s="1"/>
  <c r="AR6" i="24"/>
  <c r="AL25" i="26"/>
  <c r="AM25" i="26" s="1"/>
  <c r="AL22" i="19"/>
  <c r="AR22" i="19" s="1"/>
  <c r="F26" i="23"/>
  <c r="F46" i="23" s="1"/>
  <c r="AL20" i="25"/>
  <c r="AR20" i="25" s="1"/>
  <c r="G22" i="26"/>
  <c r="F25" i="24"/>
  <c r="E21" i="23"/>
  <c r="G26" i="24"/>
  <c r="G46" i="24" s="1"/>
  <c r="F23" i="24"/>
  <c r="AR12" i="26"/>
  <c r="AS12" i="26" s="1"/>
  <c r="AL19" i="20"/>
  <c r="AR19" i="20" s="1"/>
  <c r="E25" i="22"/>
  <c r="E21" i="19"/>
  <c r="F25" i="23"/>
  <c r="E24" i="20"/>
  <c r="AR9" i="25"/>
  <c r="E24" i="21"/>
  <c r="AR12" i="23"/>
  <c r="AS12" i="23" s="1"/>
  <c r="E19" i="21"/>
  <c r="F19" i="23"/>
  <c r="G4" i="24"/>
  <c r="G35" i="24" s="1"/>
  <c r="E24" i="25"/>
  <c r="E26" i="26"/>
  <c r="E46" i="26" s="1"/>
  <c r="AR28" i="27"/>
  <c r="F43" i="27"/>
  <c r="G23" i="27"/>
  <c r="F41" i="27"/>
  <c r="F28" i="27"/>
  <c r="H24" i="27"/>
  <c r="H21" i="27"/>
  <c r="H23" i="27"/>
  <c r="H17" i="27"/>
  <c r="H19" i="27"/>
  <c r="I4" i="27"/>
  <c r="H44" i="27"/>
  <c r="H20" i="27"/>
  <c r="H33" i="27"/>
  <c r="G15" i="27"/>
  <c r="G18" i="27"/>
  <c r="G21" i="27"/>
  <c r="AT18" i="27"/>
  <c r="AO28" i="27"/>
  <c r="AT28" i="27" s="1"/>
  <c r="G24" i="27"/>
  <c r="F42" i="27"/>
  <c r="G19" i="27"/>
  <c r="E34" i="27"/>
  <c r="E35" i="27"/>
  <c r="E36" i="27"/>
  <c r="E37" i="27"/>
  <c r="G22" i="20"/>
  <c r="G24" i="20"/>
  <c r="AL25" i="20"/>
  <c r="AR25" i="20" s="1"/>
  <c r="AR5" i="21"/>
  <c r="F21" i="21"/>
  <c r="AR10" i="21"/>
  <c r="AL20" i="23"/>
  <c r="AR20" i="23" s="1"/>
  <c r="AL25" i="23"/>
  <c r="AR25" i="23" s="1"/>
  <c r="AL19" i="24"/>
  <c r="AR19" i="24" s="1"/>
  <c r="AL23" i="24"/>
  <c r="AR23" i="24" s="1"/>
  <c r="AL21" i="25"/>
  <c r="AM21" i="25" s="1"/>
  <c r="AL24" i="25"/>
  <c r="AR24" i="25" s="1"/>
  <c r="G26" i="26"/>
  <c r="G46" i="26" s="1"/>
  <c r="AL22" i="20"/>
  <c r="AR22" i="20" s="1"/>
  <c r="F20" i="21"/>
  <c r="F23" i="21"/>
  <c r="G22" i="24"/>
  <c r="AL21" i="24"/>
  <c r="AM21" i="24" s="1"/>
  <c r="E19" i="25"/>
  <c r="AL22" i="25"/>
  <c r="AR22" i="25" s="1"/>
  <c r="AL26" i="25"/>
  <c r="AR26" i="25" s="1"/>
  <c r="AS26" i="25" s="1"/>
  <c r="AR6" i="21"/>
  <c r="AR9" i="21"/>
  <c r="AL26" i="24"/>
  <c r="AM26" i="24" s="1"/>
  <c r="E27" i="25"/>
  <c r="E48" i="25" s="1"/>
  <c r="AR10" i="20"/>
  <c r="AL27" i="9"/>
  <c r="AL23" i="9"/>
  <c r="AL19" i="9"/>
  <c r="AR6" i="19"/>
  <c r="AR11" i="19"/>
  <c r="F18" i="20"/>
  <c r="F35" i="20"/>
  <c r="G4" i="20"/>
  <c r="H4" i="20" s="1"/>
  <c r="AR12" i="20"/>
  <c r="AR5" i="19"/>
  <c r="AL24" i="19"/>
  <c r="AR24" i="19" s="1"/>
  <c r="AR6" i="20"/>
  <c r="AR9" i="20"/>
  <c r="AR13" i="20"/>
  <c r="AR7" i="19"/>
  <c r="AR10" i="19"/>
  <c r="F27" i="20"/>
  <c r="F48" i="20" s="1"/>
  <c r="F22" i="20"/>
  <c r="G4" i="23"/>
  <c r="H4" i="23" s="1"/>
  <c r="H18" i="23" s="1"/>
  <c r="AL21" i="23"/>
  <c r="AR21" i="23" s="1"/>
  <c r="E27" i="23"/>
  <c r="E19" i="24"/>
  <c r="E23" i="24"/>
  <c r="E25" i="24"/>
  <c r="E23" i="20"/>
  <c r="AL24" i="9"/>
  <c r="AL20" i="9"/>
  <c r="AO21" i="21"/>
  <c r="AP21" i="21" s="1"/>
  <c r="E24" i="23"/>
  <c r="E22" i="23"/>
  <c r="AR10" i="24"/>
  <c r="AL21" i="26"/>
  <c r="AR21" i="26" s="1"/>
  <c r="AS21" i="26" s="1"/>
  <c r="AL22" i="26"/>
  <c r="AR22" i="26" s="1"/>
  <c r="AL22" i="23"/>
  <c r="AR22" i="23" s="1"/>
  <c r="E20" i="25"/>
  <c r="E23" i="25"/>
  <c r="AL20" i="26"/>
  <c r="AR20" i="26" s="1"/>
  <c r="AR6" i="26"/>
  <c r="AR10" i="26"/>
  <c r="F35" i="26"/>
  <c r="F27" i="26"/>
  <c r="F20" i="26"/>
  <c r="AR7" i="26"/>
  <c r="AS7" i="26" s="1"/>
  <c r="AX7" i="26"/>
  <c r="G23" i="26"/>
  <c r="F24" i="26"/>
  <c r="AR11" i="26"/>
  <c r="AS11" i="26" s="1"/>
  <c r="AX11" i="26"/>
  <c r="G27" i="26"/>
  <c r="G47" i="26" s="1"/>
  <c r="F18" i="26"/>
  <c r="G20" i="26"/>
  <c r="AR8" i="26"/>
  <c r="G24" i="26"/>
  <c r="G18" i="26"/>
  <c r="AO26" i="26"/>
  <c r="AP26" i="26" s="1"/>
  <c r="AT12" i="26"/>
  <c r="H4" i="26"/>
  <c r="E16" i="26"/>
  <c r="E19" i="26"/>
  <c r="AL16" i="26"/>
  <c r="AL19" i="26"/>
  <c r="AR5" i="26"/>
  <c r="F22" i="26"/>
  <c r="AR9" i="26"/>
  <c r="G25" i="26"/>
  <c r="AX12" i="26"/>
  <c r="AR13" i="26"/>
  <c r="AM12" i="25"/>
  <c r="AR8" i="25"/>
  <c r="F20" i="25"/>
  <c r="E21" i="25"/>
  <c r="AX7" i="25"/>
  <c r="F26" i="25"/>
  <c r="F46" i="25" s="1"/>
  <c r="AR11" i="25"/>
  <c r="AS11" i="25" s="1"/>
  <c r="AX11" i="25"/>
  <c r="AL25" i="25"/>
  <c r="AM11" i="25"/>
  <c r="F18" i="25"/>
  <c r="AR7" i="25"/>
  <c r="AS7" i="25" s="1"/>
  <c r="E22" i="25"/>
  <c r="AT6" i="25"/>
  <c r="E25" i="25"/>
  <c r="F35" i="25"/>
  <c r="F25" i="25"/>
  <c r="F22" i="25"/>
  <c r="G4" i="25"/>
  <c r="F21" i="25"/>
  <c r="AM7" i="25"/>
  <c r="E16" i="25"/>
  <c r="AL16" i="25"/>
  <c r="AR5" i="25"/>
  <c r="AX12" i="25"/>
  <c r="AL23" i="25"/>
  <c r="AR6" i="25"/>
  <c r="AR12" i="25"/>
  <c r="AS12" i="25" s="1"/>
  <c r="AR13" i="25"/>
  <c r="AR10" i="25"/>
  <c r="AL27" i="25"/>
  <c r="E24" i="24"/>
  <c r="G21" i="24"/>
  <c r="G27" i="24"/>
  <c r="G48" i="24" s="1"/>
  <c r="F19" i="24"/>
  <c r="E22" i="24"/>
  <c r="AL22" i="24"/>
  <c r="G24" i="24"/>
  <c r="E20" i="24"/>
  <c r="AL20" i="24"/>
  <c r="G20" i="24"/>
  <c r="AR8" i="24"/>
  <c r="E26" i="24"/>
  <c r="E46" i="24" s="1"/>
  <c r="AL24" i="24"/>
  <c r="F20" i="24"/>
  <c r="AR7" i="24"/>
  <c r="AS7" i="24" s="1"/>
  <c r="F24" i="24"/>
  <c r="AR11" i="24"/>
  <c r="AS11" i="24" s="1"/>
  <c r="AR12" i="24"/>
  <c r="AS12" i="24" s="1"/>
  <c r="AX12" i="24"/>
  <c r="F18" i="24"/>
  <c r="AR25" i="24"/>
  <c r="AS25" i="24" s="1"/>
  <c r="AR5" i="24"/>
  <c r="F22" i="24"/>
  <c r="AR9" i="24"/>
  <c r="F26" i="24"/>
  <c r="F46" i="24" s="1"/>
  <c r="AM12" i="24"/>
  <c r="E16" i="24"/>
  <c r="AL16" i="24"/>
  <c r="AR13" i="24"/>
  <c r="AT10" i="23"/>
  <c r="AT13" i="23"/>
  <c r="G27" i="23"/>
  <c r="G48" i="23" s="1"/>
  <c r="G26" i="23"/>
  <c r="G46" i="23" s="1"/>
  <c r="E19" i="23"/>
  <c r="E16" i="23"/>
  <c r="E25" i="23"/>
  <c r="F27" i="23"/>
  <c r="F47" i="23" s="1"/>
  <c r="E26" i="23"/>
  <c r="E46" i="23" s="1"/>
  <c r="H27" i="23"/>
  <c r="H48" i="23" s="1"/>
  <c r="AR13" i="23"/>
  <c r="E20" i="23"/>
  <c r="AR23" i="23"/>
  <c r="AR11" i="23"/>
  <c r="G20" i="23"/>
  <c r="G21" i="23"/>
  <c r="G22" i="23"/>
  <c r="G23" i="23"/>
  <c r="G24" i="23"/>
  <c r="G25" i="23"/>
  <c r="AX12" i="23"/>
  <c r="F35" i="23"/>
  <c r="F18" i="23"/>
  <c r="AR5" i="23"/>
  <c r="H20" i="23"/>
  <c r="AR6" i="23"/>
  <c r="H21" i="23"/>
  <c r="AR7" i="23"/>
  <c r="H22" i="23"/>
  <c r="AR8" i="23"/>
  <c r="H23" i="23"/>
  <c r="AR9" i="23"/>
  <c r="H24" i="23"/>
  <c r="AR10" i="23"/>
  <c r="H25" i="23"/>
  <c r="H26" i="23"/>
  <c r="H46" i="23" s="1"/>
  <c r="AL27" i="23"/>
  <c r="AL16" i="23"/>
  <c r="AO27" i="23"/>
  <c r="AI22" i="22"/>
  <c r="AI26" i="22"/>
  <c r="AI46" i="22" s="1"/>
  <c r="AI23" i="22"/>
  <c r="AI27" i="22"/>
  <c r="AI48" i="22" s="1"/>
  <c r="AI20" i="22"/>
  <c r="AI24" i="22"/>
  <c r="AI21" i="22"/>
  <c r="AI25" i="22"/>
  <c r="AT5" i="22"/>
  <c r="AT9" i="22"/>
  <c r="F23" i="22"/>
  <c r="AR11" i="22"/>
  <c r="AR10" i="22"/>
  <c r="AR6" i="22"/>
  <c r="AT10" i="22"/>
  <c r="AL22" i="22"/>
  <c r="AR12" i="22"/>
  <c r="AS12" i="22" s="1"/>
  <c r="F35" i="22"/>
  <c r="F18" i="22"/>
  <c r="G4" i="22"/>
  <c r="AL19" i="22"/>
  <c r="AR5" i="22"/>
  <c r="AL16" i="22"/>
  <c r="AR8" i="22"/>
  <c r="F20" i="22"/>
  <c r="AR7" i="22"/>
  <c r="AR9" i="22"/>
  <c r="AO20" i="22"/>
  <c r="AP20" i="22" s="1"/>
  <c r="AT6" i="22"/>
  <c r="AL21" i="22"/>
  <c r="E20" i="22"/>
  <c r="AL24" i="22"/>
  <c r="AX12" i="22"/>
  <c r="AL27" i="22"/>
  <c r="AR13" i="22"/>
  <c r="E19" i="22"/>
  <c r="AL26" i="22"/>
  <c r="AM12" i="22"/>
  <c r="AL23" i="22"/>
  <c r="AL25" i="22"/>
  <c r="E22" i="22"/>
  <c r="E26" i="22"/>
  <c r="E46" i="22" s="1"/>
  <c r="E27" i="22"/>
  <c r="E47" i="22" s="1"/>
  <c r="AO20" i="21"/>
  <c r="AP20" i="21" s="1"/>
  <c r="AO24" i="21"/>
  <c r="AP24" i="21" s="1"/>
  <c r="AO25" i="21"/>
  <c r="AP25" i="21" s="1"/>
  <c r="AR16" i="21"/>
  <c r="AO19" i="21"/>
  <c r="AP19" i="21" s="1"/>
  <c r="AR7" i="21"/>
  <c r="AL22" i="21"/>
  <c r="AT9" i="21"/>
  <c r="AR11" i="21"/>
  <c r="F35" i="21"/>
  <c r="G4" i="21"/>
  <c r="AL21" i="21"/>
  <c r="AT7" i="21"/>
  <c r="AL25" i="21"/>
  <c r="AT11" i="21"/>
  <c r="E16" i="21"/>
  <c r="AT6" i="21"/>
  <c r="AR12" i="21"/>
  <c r="AS12" i="21" s="1"/>
  <c r="AR13" i="21"/>
  <c r="AL24" i="21"/>
  <c r="AL20" i="21"/>
  <c r="AL23" i="21"/>
  <c r="F19" i="21"/>
  <c r="F16" i="21"/>
  <c r="AL26" i="21"/>
  <c r="AX12" i="21"/>
  <c r="AL19" i="21"/>
  <c r="E22" i="21"/>
  <c r="E26" i="21"/>
  <c r="G27" i="20"/>
  <c r="E22" i="20"/>
  <c r="AL26" i="20"/>
  <c r="AR5" i="20"/>
  <c r="AL20" i="20"/>
  <c r="E26" i="20"/>
  <c r="E46" i="20" s="1"/>
  <c r="E27" i="20"/>
  <c r="F19" i="20"/>
  <c r="AL24" i="20"/>
  <c r="AL16" i="20"/>
  <c r="AL27" i="20"/>
  <c r="E16" i="20"/>
  <c r="AR7" i="20"/>
  <c r="F24" i="20"/>
  <c r="AR11" i="20"/>
  <c r="AO27" i="19"/>
  <c r="AT13" i="19"/>
  <c r="AL25" i="19"/>
  <c r="E16" i="19"/>
  <c r="E19" i="19"/>
  <c r="AL16" i="19"/>
  <c r="AL19" i="19"/>
  <c r="AR9" i="19"/>
  <c r="AL26" i="19"/>
  <c r="AR12" i="19"/>
  <c r="F18" i="19"/>
  <c r="E23" i="19"/>
  <c r="AL21" i="19"/>
  <c r="F35" i="19"/>
  <c r="F25" i="19"/>
  <c r="G4" i="19"/>
  <c r="AR8" i="19"/>
  <c r="AL27" i="19"/>
  <c r="E46" i="19"/>
  <c r="AL26" i="9"/>
  <c r="AL21" i="9"/>
  <c r="AL25" i="9"/>
  <c r="AL22" i="9"/>
  <c r="E16" i="9"/>
  <c r="AT28" i="24" l="1"/>
  <c r="AP28" i="24"/>
  <c r="AT28" i="20"/>
  <c r="AP28" i="20"/>
  <c r="AT28" i="19"/>
  <c r="AP28" i="19"/>
  <c r="AT28" i="22"/>
  <c r="AP28" i="22"/>
  <c r="AT28" i="23"/>
  <c r="AP28" i="23"/>
  <c r="AT28" i="26"/>
  <c r="AP28" i="26"/>
  <c r="AT28" i="21"/>
  <c r="AP28" i="21"/>
  <c r="AS28" i="22"/>
  <c r="AT28" i="25"/>
  <c r="AP28" i="25"/>
  <c r="AT27" i="23"/>
  <c r="AP27" i="23"/>
  <c r="AT27" i="19"/>
  <c r="AP27" i="19"/>
  <c r="F45" i="21"/>
  <c r="E48" i="26"/>
  <c r="G48" i="20"/>
  <c r="AT25" i="21"/>
  <c r="AT20" i="25"/>
  <c r="AT24" i="21"/>
  <c r="AT26" i="26"/>
  <c r="AT21" i="21"/>
  <c r="F48" i="26"/>
  <c r="AT20" i="22"/>
  <c r="AT20" i="21"/>
  <c r="E48" i="20"/>
  <c r="E48" i="23"/>
  <c r="E47" i="20"/>
  <c r="AQ28" i="23"/>
  <c r="AS28" i="23" s="1"/>
  <c r="AK28" i="23"/>
  <c r="AM28" i="23" s="1"/>
  <c r="E47" i="21"/>
  <c r="AI47" i="22"/>
  <c r="AQ28" i="21"/>
  <c r="AK28" i="21"/>
  <c r="AM28" i="21" s="1"/>
  <c r="E47" i="26"/>
  <c r="AQ28" i="26"/>
  <c r="AS28" i="26" s="1"/>
  <c r="AK28" i="26"/>
  <c r="AM28" i="26" s="1"/>
  <c r="G47" i="23"/>
  <c r="E45" i="26"/>
  <c r="H47" i="23"/>
  <c r="AS28" i="20"/>
  <c r="F47" i="26"/>
  <c r="AQ28" i="24"/>
  <c r="AS28" i="24" s="1"/>
  <c r="AK28" i="24"/>
  <c r="AM28" i="24" s="1"/>
  <c r="AX25" i="24"/>
  <c r="E48" i="24"/>
  <c r="G47" i="24"/>
  <c r="AR28" i="21"/>
  <c r="AQ28" i="19"/>
  <c r="AK28" i="19"/>
  <c r="AM28" i="19" s="1"/>
  <c r="AS28" i="25"/>
  <c r="G47" i="20"/>
  <c r="AR28" i="19"/>
  <c r="AQ28" i="20"/>
  <c r="AK28" i="20"/>
  <c r="AM28" i="20" s="1"/>
  <c r="E47" i="23"/>
  <c r="F47" i="20"/>
  <c r="E47" i="25"/>
  <c r="J43" i="28"/>
  <c r="I43" i="28"/>
  <c r="I42" i="28"/>
  <c r="H34" i="28"/>
  <c r="H37" i="28"/>
  <c r="H35" i="28"/>
  <c r="H36" i="28"/>
  <c r="K17" i="28"/>
  <c r="L4" i="28"/>
  <c r="L13" i="28" s="1"/>
  <c r="L26" i="28" s="1"/>
  <c r="L44" i="28" s="1"/>
  <c r="K33" i="28"/>
  <c r="K12" i="28"/>
  <c r="K25" i="28" s="1"/>
  <c r="K11" i="28"/>
  <c r="K24" i="28" s="1"/>
  <c r="K10" i="28"/>
  <c r="K8" i="28"/>
  <c r="K21" i="28" s="1"/>
  <c r="K5" i="28"/>
  <c r="K9" i="28"/>
  <c r="K22" i="28" s="1"/>
  <c r="K7" i="28"/>
  <c r="K20" i="28" s="1"/>
  <c r="K6" i="28"/>
  <c r="K19" i="28" s="1"/>
  <c r="J42" i="28"/>
  <c r="I28" i="28"/>
  <c r="I41" i="28"/>
  <c r="J22" i="28"/>
  <c r="J15" i="28"/>
  <c r="J18" i="28"/>
  <c r="F45" i="23"/>
  <c r="E45" i="19"/>
  <c r="AM21" i="26"/>
  <c r="AX26" i="25"/>
  <c r="E44" i="26"/>
  <c r="AX21" i="26"/>
  <c r="F44" i="23"/>
  <c r="E44" i="19"/>
  <c r="AX26" i="23"/>
  <c r="F30" i="23"/>
  <c r="H4" i="24"/>
  <c r="H35" i="24" s="1"/>
  <c r="G18" i="24"/>
  <c r="AX26" i="26"/>
  <c r="AR26" i="23"/>
  <c r="AS26" i="23" s="1"/>
  <c r="H35" i="23"/>
  <c r="E45" i="22"/>
  <c r="E45" i="20"/>
  <c r="E45" i="21"/>
  <c r="G45" i="20"/>
  <c r="AR26" i="26"/>
  <c r="AS26" i="26" s="1"/>
  <c r="E45" i="23"/>
  <c r="AR26" i="24"/>
  <c r="AS26" i="24" s="1"/>
  <c r="F45" i="24"/>
  <c r="E44" i="20"/>
  <c r="AX26" i="24"/>
  <c r="G18" i="20"/>
  <c r="G35" i="20"/>
  <c r="AM26" i="25"/>
  <c r="AX25" i="26"/>
  <c r="AR25" i="26"/>
  <c r="AS25" i="26" s="1"/>
  <c r="F45" i="20"/>
  <c r="H42" i="27"/>
  <c r="G42" i="27"/>
  <c r="F34" i="27"/>
  <c r="F35" i="27"/>
  <c r="F36" i="27"/>
  <c r="F37" i="27"/>
  <c r="G44" i="27"/>
  <c r="H22" i="27"/>
  <c r="G28" i="27"/>
  <c r="G41" i="27"/>
  <c r="H25" i="27"/>
  <c r="I17" i="27"/>
  <c r="I21" i="27"/>
  <c r="I25" i="27"/>
  <c r="I43" i="27" s="1"/>
  <c r="I44" i="27"/>
  <c r="J4" i="27"/>
  <c r="I33" i="27"/>
  <c r="I22" i="27"/>
  <c r="H18" i="27"/>
  <c r="H15" i="27"/>
  <c r="AR21" i="25"/>
  <c r="AS21" i="25" s="1"/>
  <c r="E44" i="23"/>
  <c r="AR21" i="24"/>
  <c r="AS21" i="24" s="1"/>
  <c r="AX21" i="25"/>
  <c r="G45" i="23"/>
  <c r="AX21" i="24"/>
  <c r="I4" i="23"/>
  <c r="I18" i="23" s="1"/>
  <c r="G18" i="23"/>
  <c r="G35" i="23"/>
  <c r="G45" i="26"/>
  <c r="E30" i="21"/>
  <c r="E30" i="25"/>
  <c r="E44" i="24"/>
  <c r="AO24" i="26"/>
  <c r="AP24" i="26" s="1"/>
  <c r="AT10" i="26"/>
  <c r="F44" i="26"/>
  <c r="F26" i="26"/>
  <c r="AL30" i="26"/>
  <c r="AR19" i="26"/>
  <c r="H35" i="26"/>
  <c r="H18" i="26"/>
  <c r="H24" i="26"/>
  <c r="H20" i="26"/>
  <c r="I4" i="26"/>
  <c r="H25" i="26"/>
  <c r="H21" i="26"/>
  <c r="F16" i="26"/>
  <c r="G48" i="26"/>
  <c r="AO25" i="26"/>
  <c r="AP25" i="26" s="1"/>
  <c r="AT11" i="26"/>
  <c r="AR16" i="26"/>
  <c r="F25" i="26"/>
  <c r="AO20" i="26"/>
  <c r="AP20" i="26" s="1"/>
  <c r="AT6" i="26"/>
  <c r="AO27" i="26"/>
  <c r="AT13" i="26"/>
  <c r="AO19" i="26"/>
  <c r="AP19" i="26" s="1"/>
  <c r="AO16" i="26"/>
  <c r="AT16" i="26" s="1"/>
  <c r="AT5" i="26"/>
  <c r="AO21" i="26"/>
  <c r="AP21" i="26" s="1"/>
  <c r="AT7" i="26"/>
  <c r="E30" i="26"/>
  <c r="E39" i="26" s="1"/>
  <c r="AT8" i="26"/>
  <c r="AO22" i="26"/>
  <c r="AP22" i="26" s="1"/>
  <c r="G21" i="26"/>
  <c r="AO23" i="26"/>
  <c r="AP23" i="26" s="1"/>
  <c r="AT9" i="26"/>
  <c r="G19" i="26"/>
  <c r="G16" i="26"/>
  <c r="E45" i="25"/>
  <c r="AL30" i="25"/>
  <c r="AR30" i="25" s="1"/>
  <c r="AR27" i="25"/>
  <c r="AR16" i="25"/>
  <c r="G35" i="25"/>
  <c r="G27" i="25"/>
  <c r="G25" i="25"/>
  <c r="G24" i="25"/>
  <c r="G23" i="25"/>
  <c r="G18" i="25"/>
  <c r="G21" i="25"/>
  <c r="H4" i="25"/>
  <c r="F19" i="25"/>
  <c r="F16" i="25"/>
  <c r="AO27" i="25"/>
  <c r="AT13" i="25"/>
  <c r="AO21" i="25"/>
  <c r="AP21" i="25" s="1"/>
  <c r="AT7" i="25"/>
  <c r="AO22" i="25"/>
  <c r="AP22" i="25" s="1"/>
  <c r="AT8" i="25"/>
  <c r="AO19" i="25"/>
  <c r="AP19" i="25" s="1"/>
  <c r="AO16" i="25"/>
  <c r="AT16" i="25" s="1"/>
  <c r="AT5" i="25"/>
  <c r="E44" i="25"/>
  <c r="F23" i="25"/>
  <c r="AO23" i="25"/>
  <c r="AP23" i="25" s="1"/>
  <c r="AT9" i="25"/>
  <c r="AO26" i="25"/>
  <c r="AP26" i="25" s="1"/>
  <c r="AT12" i="25"/>
  <c r="AR23" i="25"/>
  <c r="F24" i="25"/>
  <c r="F27" i="25"/>
  <c r="F47" i="25" s="1"/>
  <c r="AO25" i="25"/>
  <c r="AP25" i="25" s="1"/>
  <c r="AT11" i="25"/>
  <c r="AR25" i="25"/>
  <c r="AS25" i="25" s="1"/>
  <c r="AX25" i="25"/>
  <c r="AM25" i="25"/>
  <c r="AO24" i="25"/>
  <c r="AP24" i="25" s="1"/>
  <c r="AT10" i="25"/>
  <c r="F44" i="24"/>
  <c r="AR16" i="24"/>
  <c r="AR20" i="24"/>
  <c r="H24" i="24"/>
  <c r="H20" i="24"/>
  <c r="G19" i="24"/>
  <c r="G16" i="24"/>
  <c r="E45" i="24"/>
  <c r="AR22" i="24"/>
  <c r="AL30" i="24"/>
  <c r="G23" i="24"/>
  <c r="G25" i="24"/>
  <c r="E30" i="24"/>
  <c r="E39" i="24" s="1"/>
  <c r="AO22" i="24"/>
  <c r="AP22" i="24" s="1"/>
  <c r="AT8" i="24"/>
  <c r="AO27" i="24"/>
  <c r="AT13" i="24"/>
  <c r="F30" i="24"/>
  <c r="F39" i="24" s="1"/>
  <c r="AR24" i="24"/>
  <c r="F16" i="24"/>
  <c r="AO20" i="24"/>
  <c r="AP20" i="24" s="1"/>
  <c r="AT6" i="24"/>
  <c r="AT7" i="24"/>
  <c r="AO21" i="24"/>
  <c r="AP21" i="24" s="1"/>
  <c r="AO19" i="24"/>
  <c r="AP19" i="24" s="1"/>
  <c r="AO16" i="24"/>
  <c r="AT16" i="24" s="1"/>
  <c r="AT5" i="24"/>
  <c r="AT11" i="24"/>
  <c r="AO25" i="24"/>
  <c r="AP25" i="24" s="1"/>
  <c r="AO24" i="24"/>
  <c r="AP24" i="24" s="1"/>
  <c r="AT10" i="24"/>
  <c r="AO23" i="24"/>
  <c r="AP23" i="24" s="1"/>
  <c r="AT9" i="24"/>
  <c r="AT12" i="24"/>
  <c r="AO26" i="24"/>
  <c r="AP26" i="24" s="1"/>
  <c r="H45" i="23"/>
  <c r="AR27" i="23"/>
  <c r="F48" i="23"/>
  <c r="AR16" i="23"/>
  <c r="H16" i="23"/>
  <c r="H19" i="23"/>
  <c r="G19" i="23"/>
  <c r="G16" i="23"/>
  <c r="E30" i="23"/>
  <c r="E39" i="23" s="1"/>
  <c r="I27" i="23"/>
  <c r="I25" i="23"/>
  <c r="I24" i="23"/>
  <c r="I22" i="23"/>
  <c r="I21" i="23"/>
  <c r="AO22" i="23"/>
  <c r="AP22" i="23" s="1"/>
  <c r="AT8" i="23"/>
  <c r="AL30" i="23"/>
  <c r="AO23" i="23"/>
  <c r="AP23" i="23" s="1"/>
  <c r="AT9" i="23"/>
  <c r="AO24" i="23"/>
  <c r="AP24" i="23" s="1"/>
  <c r="AO25" i="23"/>
  <c r="AP25" i="23" s="1"/>
  <c r="AT11" i="23"/>
  <c r="F16" i="23"/>
  <c r="AT7" i="23"/>
  <c r="AO21" i="23"/>
  <c r="AP21" i="23" s="1"/>
  <c r="AO26" i="23"/>
  <c r="AP26" i="23" s="1"/>
  <c r="AT12" i="23"/>
  <c r="AO19" i="23"/>
  <c r="AP19" i="23" s="1"/>
  <c r="AO16" i="23"/>
  <c r="AT16" i="23" s="1"/>
  <c r="AT5" i="23"/>
  <c r="AO20" i="23"/>
  <c r="AP20" i="23" s="1"/>
  <c r="AT6" i="23"/>
  <c r="AO23" i="22"/>
  <c r="AP23" i="22" s="1"/>
  <c r="AI45" i="22"/>
  <c r="AI19" i="22"/>
  <c r="AO19" i="22"/>
  <c r="AP19" i="22" s="1"/>
  <c r="AL30" i="22"/>
  <c r="AR19" i="22"/>
  <c r="G35" i="22"/>
  <c r="G18" i="22"/>
  <c r="G25" i="22"/>
  <c r="G26" i="22"/>
  <c r="G46" i="22" s="1"/>
  <c r="G22" i="22"/>
  <c r="G24" i="22"/>
  <c r="H4" i="22"/>
  <c r="G21" i="22"/>
  <c r="F24" i="22"/>
  <c r="AO22" i="22"/>
  <c r="AP22" i="22" s="1"/>
  <c r="AT8" i="22"/>
  <c r="AO26" i="22"/>
  <c r="AP26" i="22" s="1"/>
  <c r="AT12" i="22"/>
  <c r="AO24" i="22"/>
  <c r="AP24" i="22" s="1"/>
  <c r="F26" i="22"/>
  <c r="F46" i="22" s="1"/>
  <c r="AX26" i="22"/>
  <c r="AR26" i="22"/>
  <c r="AS26" i="22" s="1"/>
  <c r="AM26" i="22"/>
  <c r="E30" i="22"/>
  <c r="E39" i="22" s="1"/>
  <c r="F21" i="22"/>
  <c r="F27" i="22"/>
  <c r="AR22" i="22"/>
  <c r="AO21" i="22"/>
  <c r="AP21" i="22" s="1"/>
  <c r="AT7" i="22"/>
  <c r="AT13" i="22"/>
  <c r="AO27" i="22"/>
  <c r="AR27" i="22"/>
  <c r="F19" i="22"/>
  <c r="F16" i="22"/>
  <c r="AR25" i="22"/>
  <c r="E44" i="22"/>
  <c r="E48" i="22"/>
  <c r="AR23" i="22"/>
  <c r="AR24" i="22"/>
  <c r="AR21" i="22"/>
  <c r="AO16" i="22"/>
  <c r="AT16" i="22" s="1"/>
  <c r="AR16" i="22"/>
  <c r="F22" i="22"/>
  <c r="F25" i="22"/>
  <c r="AO25" i="22"/>
  <c r="AP25" i="22" s="1"/>
  <c r="AT11" i="22"/>
  <c r="AT10" i="21"/>
  <c r="AT19" i="21"/>
  <c r="AR20" i="21"/>
  <c r="AR24" i="21"/>
  <c r="AR25" i="21"/>
  <c r="AT12" i="21"/>
  <c r="AO26" i="21"/>
  <c r="AP26" i="21" s="1"/>
  <c r="AO22" i="21"/>
  <c r="AP22" i="21" s="1"/>
  <c r="AT8" i="21"/>
  <c r="AR21" i="21"/>
  <c r="G35" i="21"/>
  <c r="G18" i="21"/>
  <c r="G22" i="21"/>
  <c r="G27" i="21"/>
  <c r="H4" i="21"/>
  <c r="AT13" i="21"/>
  <c r="AO27" i="21"/>
  <c r="F27" i="21"/>
  <c r="F47" i="21" s="1"/>
  <c r="AL30" i="21"/>
  <c r="AR19" i="21"/>
  <c r="E46" i="21"/>
  <c r="F26" i="21"/>
  <c r="F46" i="21" s="1"/>
  <c r="AO23" i="21"/>
  <c r="AP23" i="21" s="1"/>
  <c r="E44" i="21"/>
  <c r="AM26" i="21"/>
  <c r="AR26" i="21"/>
  <c r="AS26" i="21" s="1"/>
  <c r="AX26" i="21"/>
  <c r="AR23" i="21"/>
  <c r="F22" i="21"/>
  <c r="F44" i="21" s="1"/>
  <c r="AR22" i="21"/>
  <c r="AO16" i="21"/>
  <c r="AT16" i="21" s="1"/>
  <c r="AT5" i="21"/>
  <c r="E30" i="20"/>
  <c r="AO24" i="20"/>
  <c r="AP24" i="20" s="1"/>
  <c r="AT10" i="20"/>
  <c r="AT9" i="20"/>
  <c r="AO23" i="20"/>
  <c r="AP23" i="20" s="1"/>
  <c r="G23" i="20"/>
  <c r="F20" i="20"/>
  <c r="F30" i="20" s="1"/>
  <c r="F39" i="20" s="1"/>
  <c r="AO22" i="20"/>
  <c r="AP22" i="20" s="1"/>
  <c r="AT8" i="20"/>
  <c r="AO21" i="20"/>
  <c r="AP21" i="20" s="1"/>
  <c r="AT7" i="20"/>
  <c r="AT13" i="20"/>
  <c r="AO27" i="20"/>
  <c r="AO25" i="20"/>
  <c r="AP25" i="20" s="1"/>
  <c r="AT11" i="20"/>
  <c r="G19" i="20"/>
  <c r="G16" i="20"/>
  <c r="AO20" i="20"/>
  <c r="AP20" i="20" s="1"/>
  <c r="AT6" i="20"/>
  <c r="AR20" i="20"/>
  <c r="AO26" i="20"/>
  <c r="AP26" i="20" s="1"/>
  <c r="AT12" i="20"/>
  <c r="AR26" i="20"/>
  <c r="AR27" i="20"/>
  <c r="AR16" i="20"/>
  <c r="AR24" i="20"/>
  <c r="H35" i="20"/>
  <c r="H18" i="20"/>
  <c r="H24" i="20"/>
  <c r="H20" i="20"/>
  <c r="H23" i="20"/>
  <c r="I4" i="20"/>
  <c r="F16" i="20"/>
  <c r="AO19" i="20"/>
  <c r="AP19" i="20" s="1"/>
  <c r="AT5" i="20"/>
  <c r="AO16" i="20"/>
  <c r="AT16" i="20" s="1"/>
  <c r="AL30" i="20"/>
  <c r="AO24" i="19"/>
  <c r="AP24" i="19" s="1"/>
  <c r="AT10" i="19"/>
  <c r="AR21" i="19"/>
  <c r="AR25" i="19"/>
  <c r="AO21" i="19"/>
  <c r="AP21" i="19" s="1"/>
  <c r="AT7" i="19"/>
  <c r="AR27" i="19"/>
  <c r="G35" i="19"/>
  <c r="G24" i="19"/>
  <c r="G20" i="19"/>
  <c r="G18" i="19"/>
  <c r="G25" i="19"/>
  <c r="G27" i="19"/>
  <c r="G22" i="19"/>
  <c r="G21" i="19"/>
  <c r="H4" i="19"/>
  <c r="F27" i="19"/>
  <c r="F47" i="19" s="1"/>
  <c r="AO26" i="19"/>
  <c r="AP26" i="19" s="1"/>
  <c r="AT12" i="19"/>
  <c r="F20" i="19"/>
  <c r="AO19" i="19"/>
  <c r="AP19" i="19" s="1"/>
  <c r="AO16" i="19"/>
  <c r="AT16" i="19" s="1"/>
  <c r="AT5" i="19"/>
  <c r="F21" i="19"/>
  <c r="AR26" i="19"/>
  <c r="AO22" i="19"/>
  <c r="AP22" i="19" s="1"/>
  <c r="AT8" i="19"/>
  <c r="AL30" i="19"/>
  <c r="AR19" i="19"/>
  <c r="E30" i="19"/>
  <c r="E39" i="19" s="1"/>
  <c r="F16" i="19"/>
  <c r="AO20" i="19"/>
  <c r="AP20" i="19" s="1"/>
  <c r="AT6" i="19"/>
  <c r="F22" i="19"/>
  <c r="F24" i="19"/>
  <c r="AO25" i="19"/>
  <c r="AP25" i="19" s="1"/>
  <c r="AT11" i="19"/>
  <c r="AR16" i="19"/>
  <c r="F26" i="19"/>
  <c r="AO23" i="19"/>
  <c r="AP23" i="19" s="1"/>
  <c r="AT9" i="19"/>
  <c r="D31" i="9"/>
  <c r="AU1" i="9"/>
  <c r="E35" i="9"/>
  <c r="AG31" i="9"/>
  <c r="AG28" i="9" s="1"/>
  <c r="AF31" i="9"/>
  <c r="AF28" i="9" s="1"/>
  <c r="AE31" i="9"/>
  <c r="AE28" i="9" s="1"/>
  <c r="AD31" i="9"/>
  <c r="AD28" i="9" s="1"/>
  <c r="AC31" i="9"/>
  <c r="AC28" i="9" s="1"/>
  <c r="AB31" i="9"/>
  <c r="AB28" i="9" s="1"/>
  <c r="AA31" i="9"/>
  <c r="AA28" i="9" s="1"/>
  <c r="Z31" i="9"/>
  <c r="Z28" i="9" s="1"/>
  <c r="Y31" i="9"/>
  <c r="Y28" i="9" s="1"/>
  <c r="X31" i="9"/>
  <c r="X28" i="9" s="1"/>
  <c r="W31" i="9"/>
  <c r="W28" i="9" s="1"/>
  <c r="V31" i="9"/>
  <c r="V28" i="9" s="1"/>
  <c r="U31" i="9"/>
  <c r="U28" i="9" s="1"/>
  <c r="T31" i="9"/>
  <c r="T28" i="9" s="1"/>
  <c r="S31" i="9"/>
  <c r="S28" i="9" s="1"/>
  <c r="R31" i="9"/>
  <c r="R28" i="9" s="1"/>
  <c r="Q31" i="9"/>
  <c r="Q28" i="9" s="1"/>
  <c r="P31" i="9"/>
  <c r="P28" i="9" s="1"/>
  <c r="O31" i="9"/>
  <c r="O28" i="9" s="1"/>
  <c r="N31" i="9"/>
  <c r="N28" i="9" s="1"/>
  <c r="M31" i="9"/>
  <c r="M28" i="9" s="1"/>
  <c r="L31" i="9"/>
  <c r="L28" i="9" s="1"/>
  <c r="K31" i="9"/>
  <c r="K28" i="9" s="1"/>
  <c r="J31" i="9"/>
  <c r="J28" i="9" s="1"/>
  <c r="I31" i="9"/>
  <c r="I28" i="9" s="1"/>
  <c r="H31" i="9"/>
  <c r="H28" i="9" s="1"/>
  <c r="G31" i="9"/>
  <c r="G28" i="9" s="1"/>
  <c r="F31" i="9"/>
  <c r="F28" i="9" s="1"/>
  <c r="E31" i="9"/>
  <c r="E28" i="9" s="1"/>
  <c r="AT27" i="22" l="1"/>
  <c r="AP27" i="22"/>
  <c r="AT27" i="24"/>
  <c r="AP27" i="24"/>
  <c r="AT27" i="25"/>
  <c r="AP27" i="25"/>
  <c r="AT27" i="20"/>
  <c r="AP27" i="20"/>
  <c r="AT27" i="26"/>
  <c r="AP27" i="26"/>
  <c r="AT27" i="21"/>
  <c r="AP27" i="21"/>
  <c r="AT25" i="26"/>
  <c r="AT22" i="25"/>
  <c r="AT20" i="26"/>
  <c r="AT26" i="23"/>
  <c r="AT24" i="19"/>
  <c r="AT21" i="24"/>
  <c r="AT21" i="23"/>
  <c r="AT23" i="21"/>
  <c r="AT21" i="22"/>
  <c r="AT25" i="25"/>
  <c r="AT25" i="22"/>
  <c r="AT23" i="23"/>
  <c r="AT23" i="24"/>
  <c r="AT21" i="26"/>
  <c r="AT20" i="20"/>
  <c r="AT20" i="24"/>
  <c r="AT25" i="19"/>
  <c r="AT21" i="25"/>
  <c r="AT23" i="20"/>
  <c r="AT22" i="21"/>
  <c r="AT20" i="19"/>
  <c r="AT19" i="22"/>
  <c r="AT22" i="23"/>
  <c r="AT24" i="24"/>
  <c r="AT26" i="19"/>
  <c r="AT26" i="24"/>
  <c r="AT25" i="24"/>
  <c r="AT26" i="25"/>
  <c r="AT26" i="22"/>
  <c r="AT24" i="23"/>
  <c r="AT22" i="19"/>
  <c r="AT21" i="19"/>
  <c r="AT24" i="20"/>
  <c r="AT23" i="19"/>
  <c r="AT22" i="22"/>
  <c r="AT25" i="23"/>
  <c r="AT22" i="26"/>
  <c r="AT22" i="20"/>
  <c r="AT22" i="24"/>
  <c r="AT23" i="22"/>
  <c r="AT26" i="20"/>
  <c r="AT24" i="22"/>
  <c r="AT23" i="25"/>
  <c r="AT26" i="21"/>
  <c r="AT25" i="20"/>
  <c r="AT24" i="25"/>
  <c r="AT23" i="26"/>
  <c r="AT21" i="20"/>
  <c r="AT20" i="23"/>
  <c r="AT24" i="26"/>
  <c r="AQ28" i="9"/>
  <c r="AS28" i="9" s="1"/>
  <c r="AK28" i="9"/>
  <c r="AM28" i="9" s="1"/>
  <c r="G48" i="19"/>
  <c r="G47" i="19"/>
  <c r="AS28" i="19"/>
  <c r="F40" i="23"/>
  <c r="F39" i="23"/>
  <c r="G48" i="25"/>
  <c r="G47" i="25"/>
  <c r="I48" i="23"/>
  <c r="I47" i="23"/>
  <c r="E40" i="25"/>
  <c r="E39" i="25"/>
  <c r="AS28" i="21"/>
  <c r="F48" i="22"/>
  <c r="F47" i="22"/>
  <c r="G48" i="21"/>
  <c r="G47" i="21"/>
  <c r="E38" i="21"/>
  <c r="E39" i="21"/>
  <c r="E37" i="20"/>
  <c r="E39" i="20"/>
  <c r="K43" i="28"/>
  <c r="I4" i="24"/>
  <c r="J4" i="24" s="1"/>
  <c r="K23" i="28"/>
  <c r="L17" i="28"/>
  <c r="M4" i="28"/>
  <c r="M13" i="28" s="1"/>
  <c r="M26" i="28" s="1"/>
  <c r="M44" i="28" s="1"/>
  <c r="L33" i="28"/>
  <c r="L12" i="28"/>
  <c r="L25" i="28" s="1"/>
  <c r="L11" i="28"/>
  <c r="L24" i="28" s="1"/>
  <c r="L10" i="28"/>
  <c r="L23" i="28" s="1"/>
  <c r="L9" i="28"/>
  <c r="L22" i="28" s="1"/>
  <c r="L5" i="28"/>
  <c r="L6" i="28"/>
  <c r="L19" i="28" s="1"/>
  <c r="L8" i="28"/>
  <c r="L21" i="28" s="1"/>
  <c r="L7" i="28"/>
  <c r="L20" i="28" s="1"/>
  <c r="J28" i="28"/>
  <c r="J41" i="28"/>
  <c r="I35" i="28"/>
  <c r="I37" i="28"/>
  <c r="I34" i="28"/>
  <c r="I36" i="28"/>
  <c r="K15" i="28"/>
  <c r="K18" i="28"/>
  <c r="F38" i="23"/>
  <c r="F36" i="23"/>
  <c r="F37" i="23"/>
  <c r="H18" i="24"/>
  <c r="F30" i="26"/>
  <c r="J4" i="23"/>
  <c r="K4" i="23" s="1"/>
  <c r="E37" i="21"/>
  <c r="E40" i="21"/>
  <c r="I35" i="23"/>
  <c r="E36" i="21"/>
  <c r="I18" i="27"/>
  <c r="I15" i="27"/>
  <c r="I23" i="27"/>
  <c r="H28" i="27"/>
  <c r="H41" i="27"/>
  <c r="G34" i="27"/>
  <c r="G35" i="27"/>
  <c r="G36" i="27"/>
  <c r="G37" i="27"/>
  <c r="J17" i="27"/>
  <c r="J24" i="27"/>
  <c r="J44" i="27"/>
  <c r="J25" i="27"/>
  <c r="J43" i="27" s="1"/>
  <c r="J23" i="27"/>
  <c r="J20" i="27"/>
  <c r="K4" i="27"/>
  <c r="J21" i="27"/>
  <c r="J33" i="27"/>
  <c r="I20" i="27"/>
  <c r="I24" i="27"/>
  <c r="H43" i="27"/>
  <c r="I19" i="27"/>
  <c r="E36" i="25"/>
  <c r="E38" i="25"/>
  <c r="E37" i="25"/>
  <c r="E36" i="20"/>
  <c r="E40" i="20"/>
  <c r="E38" i="20"/>
  <c r="H45" i="26"/>
  <c r="E38" i="26"/>
  <c r="E37" i="26"/>
  <c r="E40" i="26"/>
  <c r="E36" i="26"/>
  <c r="H22" i="26"/>
  <c r="H27" i="26"/>
  <c r="H47" i="26" s="1"/>
  <c r="G30" i="26"/>
  <c r="G39" i="26" s="1"/>
  <c r="G44" i="26"/>
  <c r="AO30" i="26"/>
  <c r="AT30" i="26" s="1"/>
  <c r="AT19" i="26"/>
  <c r="H23" i="26"/>
  <c r="H26" i="26"/>
  <c r="H46" i="26" s="1"/>
  <c r="I35" i="26"/>
  <c r="I18" i="26"/>
  <c r="I27" i="26"/>
  <c r="I23" i="26"/>
  <c r="I26" i="26"/>
  <c r="I46" i="26" s="1"/>
  <c r="I25" i="26"/>
  <c r="J4" i="26"/>
  <c r="AR30" i="26"/>
  <c r="F46" i="26"/>
  <c r="F45" i="26"/>
  <c r="H16" i="26"/>
  <c r="H19" i="26"/>
  <c r="AT19" i="25"/>
  <c r="AO30" i="25"/>
  <c r="AT30" i="25" s="1"/>
  <c r="G19" i="25"/>
  <c r="G16" i="25"/>
  <c r="F45" i="25"/>
  <c r="H35" i="25"/>
  <c r="H18" i="25"/>
  <c r="I4" i="25"/>
  <c r="H26" i="25"/>
  <c r="H46" i="25" s="1"/>
  <c r="H20" i="25"/>
  <c r="H22" i="25"/>
  <c r="G26" i="25"/>
  <c r="G20" i="25"/>
  <c r="F48" i="25"/>
  <c r="F30" i="25"/>
  <c r="F39" i="25" s="1"/>
  <c r="F44" i="25"/>
  <c r="G45" i="25"/>
  <c r="G22" i="25"/>
  <c r="H25" i="24"/>
  <c r="AO30" i="24"/>
  <c r="AT30" i="24" s="1"/>
  <c r="AT19" i="24"/>
  <c r="F37" i="24"/>
  <c r="F36" i="24"/>
  <c r="F38" i="24"/>
  <c r="F40" i="24"/>
  <c r="G45" i="24"/>
  <c r="H23" i="24"/>
  <c r="H22" i="24"/>
  <c r="E36" i="24"/>
  <c r="E37" i="24"/>
  <c r="E38" i="24"/>
  <c r="E40" i="24"/>
  <c r="H26" i="24"/>
  <c r="G30" i="24"/>
  <c r="G39" i="24" s="1"/>
  <c r="G44" i="24"/>
  <c r="H16" i="24"/>
  <c r="H19" i="24"/>
  <c r="H27" i="24"/>
  <c r="H47" i="24" s="1"/>
  <c r="AR30" i="24"/>
  <c r="H45" i="24"/>
  <c r="I35" i="24"/>
  <c r="I27" i="24"/>
  <c r="I18" i="24"/>
  <c r="I23" i="24"/>
  <c r="I25" i="24"/>
  <c r="I21" i="24"/>
  <c r="I24" i="24"/>
  <c r="H21" i="24"/>
  <c r="I19" i="23"/>
  <c r="I16" i="23"/>
  <c r="I23" i="23"/>
  <c r="H30" i="23"/>
  <c r="H39" i="23" s="1"/>
  <c r="H44" i="23"/>
  <c r="AO30" i="23"/>
  <c r="AT30" i="23" s="1"/>
  <c r="AT19" i="23"/>
  <c r="I20" i="23"/>
  <c r="I45" i="23"/>
  <c r="J27" i="23"/>
  <c r="J25" i="23"/>
  <c r="J26" i="23"/>
  <c r="J46" i="23" s="1"/>
  <c r="J24" i="23"/>
  <c r="J23" i="23"/>
  <c r="J20" i="23"/>
  <c r="E40" i="23"/>
  <c r="E37" i="23"/>
  <c r="E38" i="23"/>
  <c r="E36" i="23"/>
  <c r="G30" i="23"/>
  <c r="G39" i="23" s="1"/>
  <c r="G44" i="23"/>
  <c r="AR30" i="23"/>
  <c r="I26" i="23"/>
  <c r="G45" i="22"/>
  <c r="AI30" i="22"/>
  <c r="AI39" i="22" s="1"/>
  <c r="AI44" i="22"/>
  <c r="AO30" i="22"/>
  <c r="AT30" i="22" s="1"/>
  <c r="E38" i="22"/>
  <c r="E36" i="22"/>
  <c r="E37" i="22"/>
  <c r="E40" i="22"/>
  <c r="G20" i="22"/>
  <c r="F30" i="22"/>
  <c r="F39" i="22" s="1"/>
  <c r="F44" i="22"/>
  <c r="G23" i="22"/>
  <c r="G27" i="22"/>
  <c r="F45" i="22"/>
  <c r="G19" i="22"/>
  <c r="G16" i="22"/>
  <c r="AR30" i="22"/>
  <c r="H35" i="22"/>
  <c r="H20" i="22"/>
  <c r="H18" i="22"/>
  <c r="H23" i="22"/>
  <c r="I4" i="22"/>
  <c r="AR30" i="21"/>
  <c r="G23" i="21"/>
  <c r="G20" i="21"/>
  <c r="H35" i="21"/>
  <c r="H18" i="21"/>
  <c r="H22" i="21"/>
  <c r="I4" i="21"/>
  <c r="H23" i="21"/>
  <c r="H24" i="21"/>
  <c r="H20" i="21"/>
  <c r="H25" i="21"/>
  <c r="H21" i="21"/>
  <c r="G25" i="21"/>
  <c r="F30" i="21"/>
  <c r="F39" i="21" s="1"/>
  <c r="F48" i="21"/>
  <c r="G24" i="21"/>
  <c r="G26" i="21"/>
  <c r="G46" i="21" s="1"/>
  <c r="G21" i="21"/>
  <c r="G19" i="21"/>
  <c r="G16" i="21"/>
  <c r="AO30" i="21"/>
  <c r="AT30" i="21" s="1"/>
  <c r="H21" i="20"/>
  <c r="H26" i="20"/>
  <c r="H25" i="20"/>
  <c r="H45" i="20" s="1"/>
  <c r="H27" i="20"/>
  <c r="H47" i="20" s="1"/>
  <c r="F37" i="20"/>
  <c r="F38" i="20"/>
  <c r="F36" i="20"/>
  <c r="F40" i="20"/>
  <c r="G30" i="20"/>
  <c r="G39" i="20" s="1"/>
  <c r="G44" i="20"/>
  <c r="AO30" i="20"/>
  <c r="AT30" i="20" s="1"/>
  <c r="AT19" i="20"/>
  <c r="AR30" i="20"/>
  <c r="I35" i="20"/>
  <c r="I25" i="20"/>
  <c r="I21" i="20"/>
  <c r="J4" i="20"/>
  <c r="I26" i="20"/>
  <c r="I46" i="20" s="1"/>
  <c r="I22" i="20"/>
  <c r="I18" i="20"/>
  <c r="I24" i="20"/>
  <c r="I27" i="20"/>
  <c r="H22" i="20"/>
  <c r="F44" i="20"/>
  <c r="H19" i="20"/>
  <c r="H16" i="20"/>
  <c r="F46" i="19"/>
  <c r="G45" i="19"/>
  <c r="E36" i="19"/>
  <c r="E38" i="19"/>
  <c r="E37" i="19"/>
  <c r="E40" i="19"/>
  <c r="AR30" i="19"/>
  <c r="AO30" i="19"/>
  <c r="AT30" i="19" s="1"/>
  <c r="AT19" i="19"/>
  <c r="F48" i="19"/>
  <c r="H35" i="19"/>
  <c r="H23" i="19"/>
  <c r="H18" i="19"/>
  <c r="H24" i="19"/>
  <c r="H26" i="19"/>
  <c r="H46" i="19" s="1"/>
  <c r="H25" i="19"/>
  <c r="H21" i="19"/>
  <c r="I4" i="19"/>
  <c r="G19" i="19"/>
  <c r="G16" i="19"/>
  <c r="F45" i="19"/>
  <c r="F44" i="19"/>
  <c r="F30" i="19"/>
  <c r="F39" i="19" s="1"/>
  <c r="G26" i="19"/>
  <c r="G46" i="19" s="1"/>
  <c r="G23" i="19"/>
  <c r="E22" i="9"/>
  <c r="E21" i="9"/>
  <c r="E19" i="9"/>
  <c r="E23" i="9"/>
  <c r="E26" i="9"/>
  <c r="E46" i="9" s="1"/>
  <c r="E20" i="9"/>
  <c r="E25" i="9"/>
  <c r="E24" i="9"/>
  <c r="E27" i="9"/>
  <c r="E47" i="9" s="1"/>
  <c r="AR8" i="9"/>
  <c r="AR7" i="9"/>
  <c r="AR9" i="9"/>
  <c r="AU2" i="9"/>
  <c r="F4" i="9"/>
  <c r="I48" i="26" l="1"/>
  <c r="I47" i="26"/>
  <c r="I48" i="20"/>
  <c r="I47" i="20"/>
  <c r="G48" i="22"/>
  <c r="G47" i="22"/>
  <c r="F38" i="26"/>
  <c r="F39" i="26"/>
  <c r="J48" i="23"/>
  <c r="J47" i="23"/>
  <c r="I48" i="24"/>
  <c r="I47" i="24"/>
  <c r="L43" i="28"/>
  <c r="AO28" i="9"/>
  <c r="J18" i="23"/>
  <c r="J35" i="23"/>
  <c r="L42" i="28"/>
  <c r="M17" i="28"/>
  <c r="M33" i="28"/>
  <c r="N4" i="28"/>
  <c r="N13" i="28" s="1"/>
  <c r="N26" i="28" s="1"/>
  <c r="N44" i="28" s="1"/>
  <c r="M11" i="28"/>
  <c r="M24" i="28" s="1"/>
  <c r="M10" i="28"/>
  <c r="M23" i="28" s="1"/>
  <c r="M9" i="28"/>
  <c r="M22" i="28" s="1"/>
  <c r="M8" i="28"/>
  <c r="M21" i="28" s="1"/>
  <c r="M12" i="28"/>
  <c r="M25" i="28" s="1"/>
  <c r="M7" i="28"/>
  <c r="M20" i="28" s="1"/>
  <c r="M6" i="28"/>
  <c r="M19" i="28" s="1"/>
  <c r="M5" i="28"/>
  <c r="J37" i="28"/>
  <c r="J35" i="28"/>
  <c r="J34" i="28"/>
  <c r="J36" i="28"/>
  <c r="L15" i="28"/>
  <c r="L18" i="28"/>
  <c r="K28" i="28"/>
  <c r="K41" i="28"/>
  <c r="K42" i="28"/>
  <c r="F36" i="26"/>
  <c r="F40" i="26"/>
  <c r="F37" i="26"/>
  <c r="H45" i="21"/>
  <c r="H34" i="27"/>
  <c r="H35" i="27"/>
  <c r="H36" i="27"/>
  <c r="H37" i="27"/>
  <c r="J42" i="27"/>
  <c r="I42" i="27"/>
  <c r="J18" i="27"/>
  <c r="J15" i="27"/>
  <c r="J22" i="27"/>
  <c r="I28" i="27"/>
  <c r="I41" i="27"/>
  <c r="J19" i="27"/>
  <c r="K17" i="27"/>
  <c r="K20" i="27"/>
  <c r="K25" i="27"/>
  <c r="K43" i="27" s="1"/>
  <c r="K23" i="27"/>
  <c r="K19" i="27"/>
  <c r="K44" i="27"/>
  <c r="L4" i="27"/>
  <c r="K22" i="27"/>
  <c r="K33" i="27"/>
  <c r="G40" i="26"/>
  <c r="G36" i="26"/>
  <c r="G38" i="26"/>
  <c r="G37" i="26"/>
  <c r="I16" i="26"/>
  <c r="I19" i="26"/>
  <c r="H30" i="26"/>
  <c r="H39" i="26" s="1"/>
  <c r="H44" i="26"/>
  <c r="I24" i="26"/>
  <c r="I22" i="26"/>
  <c r="J35" i="26"/>
  <c r="J27" i="26"/>
  <c r="J18" i="26"/>
  <c r="J26" i="26"/>
  <c r="J23" i="26"/>
  <c r="J25" i="26"/>
  <c r="J21" i="26"/>
  <c r="K4" i="26"/>
  <c r="J24" i="26"/>
  <c r="I21" i="26"/>
  <c r="I20" i="26"/>
  <c r="H48" i="26"/>
  <c r="G46" i="25"/>
  <c r="H24" i="25"/>
  <c r="G30" i="25"/>
  <c r="G39" i="25" s="1"/>
  <c r="G44" i="25"/>
  <c r="I35" i="25"/>
  <c r="I18" i="25"/>
  <c r="I24" i="25"/>
  <c r="I27" i="25"/>
  <c r="I26" i="25"/>
  <c r="I46" i="25" s="1"/>
  <c r="I20" i="25"/>
  <c r="I23" i="25"/>
  <c r="I21" i="25"/>
  <c r="J4" i="25"/>
  <c r="F36" i="25"/>
  <c r="F38" i="25"/>
  <c r="F40" i="25"/>
  <c r="F37" i="25"/>
  <c r="H23" i="25"/>
  <c r="H16" i="25"/>
  <c r="H19" i="25"/>
  <c r="H27" i="25"/>
  <c r="H47" i="25" s="1"/>
  <c r="H21" i="25"/>
  <c r="H25" i="25"/>
  <c r="I22" i="24"/>
  <c r="G38" i="24"/>
  <c r="G37" i="24"/>
  <c r="G40" i="24"/>
  <c r="G36" i="24"/>
  <c r="I26" i="24"/>
  <c r="I46" i="24" s="1"/>
  <c r="H48" i="24"/>
  <c r="I45" i="24"/>
  <c r="H46" i="24"/>
  <c r="I19" i="24"/>
  <c r="I16" i="24"/>
  <c r="H30" i="24"/>
  <c r="H39" i="24" s="1"/>
  <c r="H44" i="24"/>
  <c r="I20" i="24"/>
  <c r="J35" i="24"/>
  <c r="J26" i="24"/>
  <c r="J46" i="24" s="1"/>
  <c r="J22" i="24"/>
  <c r="J18" i="24"/>
  <c r="J20" i="24"/>
  <c r="K4" i="24"/>
  <c r="J23" i="24"/>
  <c r="J21" i="23"/>
  <c r="I30" i="23"/>
  <c r="I39" i="23" s="1"/>
  <c r="I44" i="23"/>
  <c r="I46" i="23"/>
  <c r="K35" i="23"/>
  <c r="K18" i="23"/>
  <c r="K23" i="23"/>
  <c r="K22" i="23"/>
  <c r="K21" i="23"/>
  <c r="K20" i="23"/>
  <c r="L4" i="23"/>
  <c r="J45" i="23"/>
  <c r="H38" i="23"/>
  <c r="H36" i="23"/>
  <c r="H37" i="23"/>
  <c r="H40" i="23"/>
  <c r="G38" i="23"/>
  <c r="G36" i="23"/>
  <c r="G40" i="23"/>
  <c r="G37" i="23"/>
  <c r="J19" i="23"/>
  <c r="J16" i="23"/>
  <c r="J22" i="23"/>
  <c r="AI40" i="22"/>
  <c r="AI36" i="22"/>
  <c r="AI38" i="22"/>
  <c r="AI37" i="22"/>
  <c r="I35" i="22"/>
  <c r="I18" i="22"/>
  <c r="I27" i="22"/>
  <c r="I25" i="22"/>
  <c r="I24" i="22"/>
  <c r="I22" i="22"/>
  <c r="I21" i="22"/>
  <c r="J4" i="22"/>
  <c r="H21" i="22"/>
  <c r="H27" i="22"/>
  <c r="H47" i="22" s="1"/>
  <c r="H24" i="22"/>
  <c r="G30" i="22"/>
  <c r="G39" i="22" s="1"/>
  <c r="G44" i="22"/>
  <c r="F37" i="22"/>
  <c r="F38" i="22"/>
  <c r="F40" i="22"/>
  <c r="F36" i="22"/>
  <c r="H16" i="22"/>
  <c r="H19" i="22"/>
  <c r="H22" i="22"/>
  <c r="H26" i="22"/>
  <c r="H25" i="22"/>
  <c r="F37" i="21"/>
  <c r="F36" i="21"/>
  <c r="F40" i="21"/>
  <c r="F38" i="21"/>
  <c r="H27" i="21"/>
  <c r="H47" i="21" s="1"/>
  <c r="H19" i="21"/>
  <c r="H16" i="21"/>
  <c r="H26" i="21"/>
  <c r="I35" i="21"/>
  <c r="I27" i="21"/>
  <c r="I26" i="21"/>
  <c r="I46" i="21" s="1"/>
  <c r="I20" i="21"/>
  <c r="I18" i="21"/>
  <c r="J4" i="21"/>
  <c r="G45" i="21"/>
  <c r="G30" i="21"/>
  <c r="G39" i="21" s="1"/>
  <c r="G44" i="21"/>
  <c r="AO21" i="9"/>
  <c r="AP21" i="9" s="1"/>
  <c r="AT11" i="9"/>
  <c r="AT8" i="9"/>
  <c r="AO27" i="9"/>
  <c r="I20" i="20"/>
  <c r="I45" i="20"/>
  <c r="G38" i="20"/>
  <c r="G40" i="20"/>
  <c r="G37" i="20"/>
  <c r="G36" i="20"/>
  <c r="J18" i="20"/>
  <c r="J35" i="20"/>
  <c r="J20" i="20"/>
  <c r="J27" i="20"/>
  <c r="K4" i="20"/>
  <c r="J25" i="20"/>
  <c r="J21" i="20"/>
  <c r="H48" i="20"/>
  <c r="H46" i="20"/>
  <c r="I23" i="20"/>
  <c r="H30" i="20"/>
  <c r="H39" i="20" s="1"/>
  <c r="H44" i="20"/>
  <c r="I19" i="20"/>
  <c r="I16" i="20"/>
  <c r="H45" i="19"/>
  <c r="H19" i="19"/>
  <c r="H16" i="19"/>
  <c r="H22" i="19"/>
  <c r="G30" i="19"/>
  <c r="G39" i="19" s="1"/>
  <c r="G44" i="19"/>
  <c r="H20" i="19"/>
  <c r="F37" i="19"/>
  <c r="F40" i="19"/>
  <c r="F36" i="19"/>
  <c r="F38" i="19"/>
  <c r="I18" i="19"/>
  <c r="I35" i="19"/>
  <c r="I26" i="19"/>
  <c r="I46" i="19" s="1"/>
  <c r="I22" i="19"/>
  <c r="J4" i="19"/>
  <c r="I27" i="19"/>
  <c r="I23" i="19"/>
  <c r="I24" i="19"/>
  <c r="I21" i="19"/>
  <c r="H27" i="19"/>
  <c r="H47" i="19" s="1"/>
  <c r="F18" i="9"/>
  <c r="F35" i="9"/>
  <c r="G4" i="9"/>
  <c r="E45" i="9"/>
  <c r="E30" i="9"/>
  <c r="E39" i="9" s="1"/>
  <c r="E44" i="9"/>
  <c r="E48" i="9"/>
  <c r="AT28" i="9" l="1"/>
  <c r="AP28" i="9"/>
  <c r="AT27" i="9"/>
  <c r="AP27" i="9"/>
  <c r="AT21" i="9"/>
  <c r="I48" i="25"/>
  <c r="I47" i="25"/>
  <c r="J48" i="26"/>
  <c r="J47" i="26"/>
  <c r="J48" i="20"/>
  <c r="J47" i="20"/>
  <c r="I48" i="19"/>
  <c r="I47" i="19"/>
  <c r="I48" i="21"/>
  <c r="I47" i="21"/>
  <c r="I48" i="22"/>
  <c r="I47" i="22"/>
  <c r="M43" i="28"/>
  <c r="M42" i="28"/>
  <c r="L28" i="28"/>
  <c r="L41" i="28"/>
  <c r="K37" i="28"/>
  <c r="K35" i="28"/>
  <c r="K34" i="28"/>
  <c r="K36" i="28"/>
  <c r="M15" i="28"/>
  <c r="M18" i="28"/>
  <c r="N17" i="28"/>
  <c r="N33" i="28"/>
  <c r="O4" i="28"/>
  <c r="O13" i="28" s="1"/>
  <c r="O26" i="28" s="1"/>
  <c r="O44" i="28" s="1"/>
  <c r="N12" i="28"/>
  <c r="N25" i="28" s="1"/>
  <c r="N11" i="28"/>
  <c r="N24" i="28" s="1"/>
  <c r="N10" i="28"/>
  <c r="N23" i="28" s="1"/>
  <c r="N7" i="28"/>
  <c r="N20" i="28" s="1"/>
  <c r="N9" i="28"/>
  <c r="N22" i="28" s="1"/>
  <c r="N8" i="28"/>
  <c r="N21" i="28" s="1"/>
  <c r="N6" i="28"/>
  <c r="N19" i="28" s="1"/>
  <c r="N5" i="28"/>
  <c r="J28" i="27"/>
  <c r="J41" i="27"/>
  <c r="K24" i="27"/>
  <c r="I35" i="27"/>
  <c r="I36" i="27"/>
  <c r="I37" i="27"/>
  <c r="I34" i="27"/>
  <c r="K21" i="27"/>
  <c r="L44" i="27"/>
  <c r="L20" i="27"/>
  <c r="M4" i="27"/>
  <c r="L17" i="27"/>
  <c r="L19" i="27"/>
  <c r="L21" i="27"/>
  <c r="L24" i="27"/>
  <c r="L33" i="27"/>
  <c r="L22" i="27"/>
  <c r="L25" i="27"/>
  <c r="L43" i="27" s="1"/>
  <c r="L23" i="27"/>
  <c r="K15" i="27"/>
  <c r="K18" i="27"/>
  <c r="I45" i="22"/>
  <c r="G20" i="9"/>
  <c r="G24" i="9"/>
  <c r="G23" i="9"/>
  <c r="G27" i="9"/>
  <c r="G47" i="9" s="1"/>
  <c r="G22" i="9"/>
  <c r="G26" i="9"/>
  <c r="G21" i="9"/>
  <c r="G25" i="9"/>
  <c r="J45" i="26"/>
  <c r="K35" i="26"/>
  <c r="L4" i="26"/>
  <c r="K22" i="26"/>
  <c r="K24" i="26"/>
  <c r="K18" i="26"/>
  <c r="K23" i="26"/>
  <c r="H37" i="26"/>
  <c r="H40" i="26"/>
  <c r="H36" i="26"/>
  <c r="H38" i="26"/>
  <c r="J22" i="26"/>
  <c r="I45" i="26"/>
  <c r="J20" i="26"/>
  <c r="J46" i="26"/>
  <c r="I30" i="26"/>
  <c r="I39" i="26" s="1"/>
  <c r="I44" i="26"/>
  <c r="J19" i="26"/>
  <c r="J16" i="26"/>
  <c r="H30" i="25"/>
  <c r="H39" i="25" s="1"/>
  <c r="H44" i="25"/>
  <c r="J23" i="25"/>
  <c r="J26" i="25"/>
  <c r="J46" i="25" s="1"/>
  <c r="J18" i="25"/>
  <c r="J35" i="25"/>
  <c r="J22" i="25"/>
  <c r="K4" i="25"/>
  <c r="J25" i="25"/>
  <c r="I16" i="25"/>
  <c r="I19" i="25"/>
  <c r="H45" i="25"/>
  <c r="G37" i="25"/>
  <c r="G40" i="25"/>
  <c r="G36" i="25"/>
  <c r="G38" i="25"/>
  <c r="H48" i="25"/>
  <c r="I22" i="25"/>
  <c r="I25" i="25"/>
  <c r="K35" i="24"/>
  <c r="K27" i="24"/>
  <c r="K25" i="24"/>
  <c r="K21" i="24"/>
  <c r="L4" i="24"/>
  <c r="K18" i="24"/>
  <c r="K23" i="24"/>
  <c r="K22" i="24"/>
  <c r="J24" i="24"/>
  <c r="J27" i="24"/>
  <c r="J47" i="24" s="1"/>
  <c r="J19" i="24"/>
  <c r="J16" i="24"/>
  <c r="J25" i="24"/>
  <c r="I30" i="24"/>
  <c r="I39" i="24" s="1"/>
  <c r="I44" i="24"/>
  <c r="J21" i="24"/>
  <c r="H40" i="24"/>
  <c r="H38" i="24"/>
  <c r="H36" i="24"/>
  <c r="H37" i="24"/>
  <c r="K24" i="23"/>
  <c r="K25" i="23"/>
  <c r="L35" i="23"/>
  <c r="L18" i="23"/>
  <c r="L27" i="23"/>
  <c r="L25" i="23"/>
  <c r="L24" i="23"/>
  <c r="L20" i="23"/>
  <c r="L26" i="23"/>
  <c r="L46" i="23" s="1"/>
  <c r="M4" i="23"/>
  <c r="K26" i="23"/>
  <c r="I40" i="23"/>
  <c r="I37" i="23"/>
  <c r="I38" i="23"/>
  <c r="I36" i="23"/>
  <c r="J30" i="23"/>
  <c r="J39" i="23" s="1"/>
  <c r="J44" i="23"/>
  <c r="K19" i="23"/>
  <c r="K16" i="23"/>
  <c r="K27" i="23"/>
  <c r="K47" i="23" s="1"/>
  <c r="H30" i="22"/>
  <c r="H39" i="22" s="1"/>
  <c r="H44" i="22"/>
  <c r="G40" i="22"/>
  <c r="G37" i="22"/>
  <c r="G38" i="22"/>
  <c r="G36" i="22"/>
  <c r="H48" i="22"/>
  <c r="J35" i="22"/>
  <c r="J18" i="22"/>
  <c r="J20" i="22"/>
  <c r="K4" i="22"/>
  <c r="J23" i="22"/>
  <c r="I26" i="22"/>
  <c r="I46" i="22" s="1"/>
  <c r="I19" i="22"/>
  <c r="I16" i="22"/>
  <c r="I23" i="22"/>
  <c r="H46" i="22"/>
  <c r="H45" i="22"/>
  <c r="I20" i="22"/>
  <c r="G40" i="21"/>
  <c r="G37" i="21"/>
  <c r="G36" i="21"/>
  <c r="G38" i="21"/>
  <c r="I24" i="21"/>
  <c r="I16" i="21"/>
  <c r="I19" i="21"/>
  <c r="I23" i="21"/>
  <c r="J27" i="21"/>
  <c r="J35" i="21"/>
  <c r="J18" i="21"/>
  <c r="K4" i="21"/>
  <c r="J23" i="21"/>
  <c r="J25" i="21"/>
  <c r="J21" i="21"/>
  <c r="J22" i="21"/>
  <c r="I21" i="21"/>
  <c r="I25" i="21"/>
  <c r="H30" i="21"/>
  <c r="H39" i="21" s="1"/>
  <c r="H44" i="21"/>
  <c r="I22" i="21"/>
  <c r="H46" i="21"/>
  <c r="H48" i="21"/>
  <c r="J23" i="20"/>
  <c r="J26" i="20"/>
  <c r="I30" i="20"/>
  <c r="I39" i="20" s="1"/>
  <c r="I44" i="20"/>
  <c r="J16" i="20"/>
  <c r="J19" i="20"/>
  <c r="J24" i="20"/>
  <c r="J22" i="20"/>
  <c r="K35" i="20"/>
  <c r="K18" i="20"/>
  <c r="K24" i="20"/>
  <c r="K22" i="20"/>
  <c r="L4" i="20"/>
  <c r="H40" i="20"/>
  <c r="H38" i="20"/>
  <c r="H37" i="20"/>
  <c r="H36" i="20"/>
  <c r="J27" i="19"/>
  <c r="J35" i="19"/>
  <c r="J18" i="19"/>
  <c r="J25" i="19"/>
  <c r="J21" i="19"/>
  <c r="K4" i="19"/>
  <c r="J23" i="19"/>
  <c r="J20" i="19"/>
  <c r="J22" i="19"/>
  <c r="H30" i="19"/>
  <c r="H39" i="19" s="1"/>
  <c r="H44" i="19"/>
  <c r="I20" i="19"/>
  <c r="G38" i="19"/>
  <c r="G37" i="19"/>
  <c r="G40" i="19"/>
  <c r="G36" i="19"/>
  <c r="H48" i="19"/>
  <c r="I16" i="19"/>
  <c r="I19" i="19"/>
  <c r="I25" i="19"/>
  <c r="I45" i="19" s="1"/>
  <c r="F26" i="9"/>
  <c r="F46" i="9" s="1"/>
  <c r="F20" i="9"/>
  <c r="F23" i="9"/>
  <c r="F25" i="9"/>
  <c r="G18" i="9"/>
  <c r="F19" i="9"/>
  <c r="F16" i="9"/>
  <c r="F27" i="9"/>
  <c r="F24" i="9"/>
  <c r="F22" i="9"/>
  <c r="F21" i="9"/>
  <c r="AT13" i="9"/>
  <c r="AT7" i="9"/>
  <c r="AT10" i="9"/>
  <c r="AO24" i="9"/>
  <c r="AP24" i="9" s="1"/>
  <c r="AO22" i="9"/>
  <c r="AP22" i="9" s="1"/>
  <c r="AT12" i="9"/>
  <c r="AO26" i="9"/>
  <c r="AP26" i="9" s="1"/>
  <c r="AT9" i="9"/>
  <c r="AO23" i="9"/>
  <c r="AP23" i="9" s="1"/>
  <c r="AT6" i="9"/>
  <c r="AO20" i="9"/>
  <c r="AP20" i="9" s="1"/>
  <c r="AO25" i="9"/>
  <c r="AP25" i="9" s="1"/>
  <c r="AO19" i="9"/>
  <c r="AP19" i="9" s="1"/>
  <c r="AT5" i="9"/>
  <c r="AO16" i="9"/>
  <c r="AT16" i="9" s="1"/>
  <c r="H4" i="9"/>
  <c r="G35" i="9"/>
  <c r="E36" i="9"/>
  <c r="E37" i="9"/>
  <c r="E40" i="9"/>
  <c r="E38" i="9"/>
  <c r="AT22" i="9" l="1"/>
  <c r="AT19" i="9"/>
  <c r="AT20" i="9"/>
  <c r="AT24" i="9"/>
  <c r="AT25" i="9"/>
  <c r="AT23" i="9"/>
  <c r="AT26" i="9"/>
  <c r="J48" i="21"/>
  <c r="J47" i="21"/>
  <c r="F48" i="9"/>
  <c r="F47" i="9"/>
  <c r="L48" i="23"/>
  <c r="L47" i="23"/>
  <c r="K48" i="24"/>
  <c r="K47" i="24"/>
  <c r="J48" i="19"/>
  <c r="J47" i="19"/>
  <c r="N43" i="28"/>
  <c r="N15" i="28"/>
  <c r="N18" i="28"/>
  <c r="M28" i="28"/>
  <c r="M41" i="28"/>
  <c r="N42" i="28"/>
  <c r="P4" i="28"/>
  <c r="P13" i="28" s="1"/>
  <c r="P26" i="28" s="1"/>
  <c r="P44" i="28" s="1"/>
  <c r="O17" i="28"/>
  <c r="O33" i="28"/>
  <c r="O11" i="28"/>
  <c r="O24" i="28" s="1"/>
  <c r="O10" i="28"/>
  <c r="O23" i="28" s="1"/>
  <c r="O12" i="28"/>
  <c r="O25" i="28" s="1"/>
  <c r="O9" i="28"/>
  <c r="O22" i="28" s="1"/>
  <c r="O8" i="28"/>
  <c r="O21" i="28" s="1"/>
  <c r="O7" i="28"/>
  <c r="O20" i="28" s="1"/>
  <c r="O6" i="28"/>
  <c r="O19" i="28" s="1"/>
  <c r="O5" i="28"/>
  <c r="L37" i="28"/>
  <c r="L35" i="28"/>
  <c r="L34" i="28"/>
  <c r="L36" i="28"/>
  <c r="L45" i="23"/>
  <c r="J36" i="27"/>
  <c r="J37" i="27"/>
  <c r="J34" i="27"/>
  <c r="J35" i="27"/>
  <c r="L42" i="27"/>
  <c r="M24" i="27"/>
  <c r="M21" i="27"/>
  <c r="M44" i="27"/>
  <c r="M23" i="27"/>
  <c r="M19" i="27"/>
  <c r="M20" i="27"/>
  <c r="N4" i="27"/>
  <c r="M17" i="27"/>
  <c r="M33" i="27"/>
  <c r="M25" i="27"/>
  <c r="K42" i="27"/>
  <c r="L15" i="27"/>
  <c r="L18" i="27"/>
  <c r="K28" i="27"/>
  <c r="K41" i="27"/>
  <c r="H23" i="9"/>
  <c r="H25" i="9"/>
  <c r="H20" i="9"/>
  <c r="I38" i="26"/>
  <c r="I36" i="26"/>
  <c r="I37" i="26"/>
  <c r="I40" i="26"/>
  <c r="K26" i="26"/>
  <c r="L35" i="26"/>
  <c r="L18" i="26"/>
  <c r="M4" i="26"/>
  <c r="L26" i="26"/>
  <c r="L46" i="26" s="1"/>
  <c r="L25" i="26"/>
  <c r="L21" i="26"/>
  <c r="J30" i="26"/>
  <c r="J39" i="26" s="1"/>
  <c r="J44" i="26"/>
  <c r="K27" i="26"/>
  <c r="K47" i="26" s="1"/>
  <c r="K20" i="26"/>
  <c r="K21" i="26"/>
  <c r="K19" i="26"/>
  <c r="K16" i="26"/>
  <c r="K25" i="26"/>
  <c r="K45" i="26" s="1"/>
  <c r="J20" i="25"/>
  <c r="I45" i="25"/>
  <c r="K26" i="25"/>
  <c r="K46" i="25" s="1"/>
  <c r="K35" i="25"/>
  <c r="K18" i="25"/>
  <c r="K27" i="25"/>
  <c r="K25" i="25"/>
  <c r="K24" i="25"/>
  <c r="K21" i="25"/>
  <c r="L4" i="25"/>
  <c r="K20" i="25"/>
  <c r="I30" i="25"/>
  <c r="I39" i="25" s="1"/>
  <c r="I44" i="25"/>
  <c r="J21" i="25"/>
  <c r="H38" i="25"/>
  <c r="H36" i="25"/>
  <c r="H37" i="25"/>
  <c r="H40" i="25"/>
  <c r="J24" i="25"/>
  <c r="J19" i="25"/>
  <c r="J16" i="25"/>
  <c r="J27" i="25"/>
  <c r="J47" i="25" s="1"/>
  <c r="I36" i="24"/>
  <c r="I40" i="24"/>
  <c r="I37" i="24"/>
  <c r="I38" i="24"/>
  <c r="J48" i="24"/>
  <c r="K20" i="24"/>
  <c r="J30" i="24"/>
  <c r="J39" i="24" s="1"/>
  <c r="J44" i="24"/>
  <c r="K26" i="24"/>
  <c r="J45" i="24"/>
  <c r="K24" i="24"/>
  <c r="K45" i="24" s="1"/>
  <c r="L35" i="24"/>
  <c r="L18" i="24"/>
  <c r="L24" i="24"/>
  <c r="L20" i="24"/>
  <c r="L22" i="24"/>
  <c r="L21" i="24"/>
  <c r="L25" i="24"/>
  <c r="M4" i="24"/>
  <c r="K19" i="24"/>
  <c r="K16" i="24"/>
  <c r="K30" i="23"/>
  <c r="K39" i="23" s="1"/>
  <c r="K44" i="23"/>
  <c r="L16" i="23"/>
  <c r="L19" i="23"/>
  <c r="L23" i="23"/>
  <c r="J40" i="23"/>
  <c r="J37" i="23"/>
  <c r="J38" i="23"/>
  <c r="J36" i="23"/>
  <c r="K45" i="23"/>
  <c r="K46" i="23"/>
  <c r="K48" i="23"/>
  <c r="M35" i="23"/>
  <c r="M18" i="23"/>
  <c r="N4" i="23"/>
  <c r="M25" i="23"/>
  <c r="M24" i="23"/>
  <c r="M22" i="23"/>
  <c r="M21" i="23"/>
  <c r="L21" i="23"/>
  <c r="L22" i="23"/>
  <c r="J19" i="22"/>
  <c r="J16" i="22"/>
  <c r="J27" i="22"/>
  <c r="J47" i="22" s="1"/>
  <c r="I30" i="22"/>
  <c r="I39" i="22" s="1"/>
  <c r="I44" i="22"/>
  <c r="J25" i="22"/>
  <c r="K35" i="22"/>
  <c r="K18" i="22"/>
  <c r="K27" i="22"/>
  <c r="K24" i="22"/>
  <c r="K25" i="22"/>
  <c r="K21" i="22"/>
  <c r="K22" i="22"/>
  <c r="L4" i="22"/>
  <c r="K20" i="22"/>
  <c r="J26" i="22"/>
  <c r="H36" i="22"/>
  <c r="H38" i="22"/>
  <c r="H40" i="22"/>
  <c r="H37" i="22"/>
  <c r="J22" i="22"/>
  <c r="J21" i="22"/>
  <c r="J24" i="22"/>
  <c r="J24" i="21"/>
  <c r="J45" i="21" s="1"/>
  <c r="J19" i="21"/>
  <c r="J16" i="21"/>
  <c r="J20" i="21"/>
  <c r="K35" i="21"/>
  <c r="K18" i="21"/>
  <c r="K24" i="21"/>
  <c r="K20" i="21"/>
  <c r="K26" i="21"/>
  <c r="K46" i="21" s="1"/>
  <c r="L4" i="21"/>
  <c r="I30" i="21"/>
  <c r="I39" i="21" s="1"/>
  <c r="I44" i="21"/>
  <c r="I45" i="21"/>
  <c r="H38" i="21"/>
  <c r="H40" i="21"/>
  <c r="H37" i="21"/>
  <c r="H36" i="21"/>
  <c r="J26" i="21"/>
  <c r="L35" i="20"/>
  <c r="L18" i="20"/>
  <c r="L23" i="20"/>
  <c r="L20" i="20"/>
  <c r="L27" i="20"/>
  <c r="M4" i="20"/>
  <c r="L25" i="20"/>
  <c r="L24" i="20"/>
  <c r="L21" i="20"/>
  <c r="K25" i="20"/>
  <c r="K45" i="20" s="1"/>
  <c r="J45" i="20"/>
  <c r="J46" i="20"/>
  <c r="K21" i="20"/>
  <c r="K26" i="20"/>
  <c r="K46" i="20" s="1"/>
  <c r="J30" i="20"/>
  <c r="J39" i="20" s="1"/>
  <c r="J44" i="20"/>
  <c r="K27" i="20"/>
  <c r="K47" i="20" s="1"/>
  <c r="I36" i="20"/>
  <c r="I37" i="20"/>
  <c r="I40" i="20"/>
  <c r="I38" i="20"/>
  <c r="K19" i="20"/>
  <c r="K16" i="20"/>
  <c r="K20" i="20"/>
  <c r="K23" i="20"/>
  <c r="J24" i="19"/>
  <c r="J26" i="19"/>
  <c r="I30" i="19"/>
  <c r="I39" i="19" s="1"/>
  <c r="I44" i="19"/>
  <c r="H40" i="19"/>
  <c r="H36" i="19"/>
  <c r="H38" i="19"/>
  <c r="H37" i="19"/>
  <c r="J19" i="19"/>
  <c r="J16" i="19"/>
  <c r="K35" i="19"/>
  <c r="K24" i="19"/>
  <c r="K20" i="19"/>
  <c r="K26" i="19"/>
  <c r="K46" i="19" s="1"/>
  <c r="K18" i="19"/>
  <c r="L4" i="19"/>
  <c r="F45" i="9"/>
  <c r="F44" i="9"/>
  <c r="F30" i="9"/>
  <c r="G19" i="9"/>
  <c r="G44" i="9" s="1"/>
  <c r="G16" i="9"/>
  <c r="H18" i="9"/>
  <c r="AO30" i="9"/>
  <c r="AT30" i="9" s="1"/>
  <c r="G48" i="9"/>
  <c r="G46" i="9"/>
  <c r="G45" i="9"/>
  <c r="I4" i="9"/>
  <c r="H35" i="9"/>
  <c r="L45" i="20" l="1"/>
  <c r="K48" i="25"/>
  <c r="K47" i="25"/>
  <c r="K48" i="22"/>
  <c r="K47" i="22"/>
  <c r="F37" i="9"/>
  <c r="F39" i="9"/>
  <c r="L48" i="20"/>
  <c r="L47" i="20"/>
  <c r="O43" i="28"/>
  <c r="O42" i="28"/>
  <c r="P17" i="28"/>
  <c r="Q4" i="28"/>
  <c r="Q13" i="28" s="1"/>
  <c r="Q26" i="28" s="1"/>
  <c r="Q44" i="28" s="1"/>
  <c r="P33" i="28"/>
  <c r="P12" i="28"/>
  <c r="P25" i="28" s="1"/>
  <c r="P11" i="28"/>
  <c r="P24" i="28" s="1"/>
  <c r="P9" i="28"/>
  <c r="P22" i="28" s="1"/>
  <c r="P10" i="28"/>
  <c r="P23" i="28" s="1"/>
  <c r="P8" i="28"/>
  <c r="P21" i="28" s="1"/>
  <c r="P7" i="28"/>
  <c r="P20" i="28" s="1"/>
  <c r="P6" i="28"/>
  <c r="P19" i="28" s="1"/>
  <c r="P5" i="28"/>
  <c r="M37" i="28"/>
  <c r="M35" i="28"/>
  <c r="M34" i="28"/>
  <c r="M36" i="28"/>
  <c r="O15" i="28"/>
  <c r="O18" i="28"/>
  <c r="N28" i="28"/>
  <c r="N41" i="28"/>
  <c r="M42" i="27"/>
  <c r="K37" i="27"/>
  <c r="K34" i="27"/>
  <c r="K36" i="27"/>
  <c r="K35" i="27"/>
  <c r="M43" i="27"/>
  <c r="M22" i="27"/>
  <c r="M18" i="27"/>
  <c r="M15" i="27"/>
  <c r="N44" i="27"/>
  <c r="N24" i="27"/>
  <c r="N23" i="27"/>
  <c r="N21" i="27"/>
  <c r="N19" i="27"/>
  <c r="O4" i="27"/>
  <c r="N33" i="27"/>
  <c r="N17" i="27"/>
  <c r="N20" i="27"/>
  <c r="N22" i="27"/>
  <c r="N25" i="27"/>
  <c r="N43" i="27" s="1"/>
  <c r="L28" i="27"/>
  <c r="L41" i="27"/>
  <c r="I21" i="9"/>
  <c r="I20" i="9"/>
  <c r="I24" i="9"/>
  <c r="I27" i="9"/>
  <c r="I47" i="9" s="1"/>
  <c r="I22" i="9"/>
  <c r="L24" i="26"/>
  <c r="L22" i="26"/>
  <c r="L23" i="26"/>
  <c r="K46" i="26"/>
  <c r="M35" i="26"/>
  <c r="M18" i="26"/>
  <c r="M23" i="26"/>
  <c r="M27" i="26"/>
  <c r="M22" i="26"/>
  <c r="M25" i="26"/>
  <c r="N4" i="26"/>
  <c r="M24" i="26"/>
  <c r="L16" i="26"/>
  <c r="L19" i="26"/>
  <c r="J38" i="26"/>
  <c r="J40" i="26"/>
  <c r="J37" i="26"/>
  <c r="J36" i="26"/>
  <c r="K30" i="26"/>
  <c r="K39" i="26" s="1"/>
  <c r="K44" i="26"/>
  <c r="K48" i="26"/>
  <c r="L27" i="26"/>
  <c r="L20" i="26"/>
  <c r="K45" i="25"/>
  <c r="L35" i="25"/>
  <c r="L25" i="25"/>
  <c r="L18" i="25"/>
  <c r="L23" i="25"/>
  <c r="M4" i="25"/>
  <c r="L20" i="25"/>
  <c r="L26" i="25"/>
  <c r="I40" i="25"/>
  <c r="I36" i="25"/>
  <c r="I37" i="25"/>
  <c r="I38" i="25"/>
  <c r="J45" i="25"/>
  <c r="J48" i="25"/>
  <c r="J30" i="25"/>
  <c r="J39" i="25" s="1"/>
  <c r="J44" i="25"/>
  <c r="K23" i="25"/>
  <c r="K22" i="25"/>
  <c r="K19" i="25"/>
  <c r="K16" i="25"/>
  <c r="L23" i="24"/>
  <c r="J37" i="24"/>
  <c r="J36" i="24"/>
  <c r="J38" i="24"/>
  <c r="J40" i="24"/>
  <c r="L16" i="24"/>
  <c r="L19" i="24"/>
  <c r="L45" i="24"/>
  <c r="L26" i="24"/>
  <c r="L46" i="24" s="1"/>
  <c r="L27" i="24"/>
  <c r="L47" i="24" s="1"/>
  <c r="K30" i="24"/>
  <c r="K39" i="24" s="1"/>
  <c r="K44" i="24"/>
  <c r="M35" i="24"/>
  <c r="M27" i="24"/>
  <c r="M18" i="24"/>
  <c r="M23" i="24"/>
  <c r="M25" i="24"/>
  <c r="M21" i="24"/>
  <c r="N4" i="24"/>
  <c r="M20" i="24"/>
  <c r="M22" i="24"/>
  <c r="M24" i="24"/>
  <c r="K46" i="24"/>
  <c r="M45" i="23"/>
  <c r="M20" i="23"/>
  <c r="N35" i="23"/>
  <c r="N18" i="23"/>
  <c r="N21" i="23"/>
  <c r="N20" i="23"/>
  <c r="N25" i="23"/>
  <c r="N22" i="23"/>
  <c r="N24" i="23"/>
  <c r="N23" i="23"/>
  <c r="N27" i="23"/>
  <c r="N26" i="23"/>
  <c r="N46" i="23" s="1"/>
  <c r="O4" i="23"/>
  <c r="M19" i="23"/>
  <c r="M16" i="23"/>
  <c r="M26" i="23"/>
  <c r="M23" i="23"/>
  <c r="M27" i="23"/>
  <c r="M47" i="23" s="1"/>
  <c r="L30" i="23"/>
  <c r="L39" i="23" s="1"/>
  <c r="L44" i="23"/>
  <c r="K38" i="23"/>
  <c r="K36" i="23"/>
  <c r="K40" i="23"/>
  <c r="K37" i="23"/>
  <c r="K45" i="22"/>
  <c r="I38" i="22"/>
  <c r="I36" i="22"/>
  <c r="I40" i="22"/>
  <c r="I37" i="22"/>
  <c r="J48" i="22"/>
  <c r="L35" i="22"/>
  <c r="L18" i="22"/>
  <c r="L27" i="22"/>
  <c r="L25" i="22"/>
  <c r="L22" i="22"/>
  <c r="L23" i="22"/>
  <c r="L20" i="22"/>
  <c r="M4" i="22"/>
  <c r="J30" i="22"/>
  <c r="J39" i="22" s="1"/>
  <c r="J44" i="22"/>
  <c r="K16" i="22"/>
  <c r="K19" i="22"/>
  <c r="J45" i="22"/>
  <c r="J46" i="22"/>
  <c r="K23" i="22"/>
  <c r="K26" i="22"/>
  <c r="K25" i="21"/>
  <c r="K45" i="21" s="1"/>
  <c r="K22" i="21"/>
  <c r="K16" i="21"/>
  <c r="K19" i="21"/>
  <c r="J46" i="21"/>
  <c r="K23" i="21"/>
  <c r="K21" i="21"/>
  <c r="K27" i="21"/>
  <c r="K47" i="21" s="1"/>
  <c r="J30" i="21"/>
  <c r="J39" i="21" s="1"/>
  <c r="J44" i="21"/>
  <c r="L35" i="21"/>
  <c r="L18" i="21"/>
  <c r="L22" i="21"/>
  <c r="M4" i="21"/>
  <c r="L27" i="21"/>
  <c r="L23" i="21"/>
  <c r="L20" i="21"/>
  <c r="L25" i="21"/>
  <c r="I38" i="21"/>
  <c r="I36" i="21"/>
  <c r="I40" i="21"/>
  <c r="I37" i="21"/>
  <c r="K48" i="20"/>
  <c r="L19" i="20"/>
  <c r="L16" i="20"/>
  <c r="J37" i="20"/>
  <c r="J36" i="20"/>
  <c r="J40" i="20"/>
  <c r="J38" i="20"/>
  <c r="L22" i="20"/>
  <c r="L26" i="20"/>
  <c r="L46" i="20" s="1"/>
  <c r="K30" i="20"/>
  <c r="K39" i="20" s="1"/>
  <c r="K44" i="20"/>
  <c r="M35" i="20"/>
  <c r="N4" i="20"/>
  <c r="M24" i="20"/>
  <c r="M18" i="20"/>
  <c r="M22" i="20"/>
  <c r="M26" i="20"/>
  <c r="M46" i="20" s="1"/>
  <c r="K27" i="19"/>
  <c r="K47" i="19" s="1"/>
  <c r="J44" i="19"/>
  <c r="J30" i="19"/>
  <c r="J39" i="19" s="1"/>
  <c r="L35" i="19"/>
  <c r="L23" i="19"/>
  <c r="L27" i="19"/>
  <c r="L26" i="19"/>
  <c r="L46" i="19" s="1"/>
  <c r="L25" i="19"/>
  <c r="L20" i="19"/>
  <c r="L18" i="19"/>
  <c r="L22" i="19"/>
  <c r="L21" i="19"/>
  <c r="M4" i="19"/>
  <c r="K22" i="19"/>
  <c r="K21" i="19"/>
  <c r="I36" i="19"/>
  <c r="I37" i="19"/>
  <c r="I40" i="19"/>
  <c r="I38" i="19"/>
  <c r="K25" i="19"/>
  <c r="K45" i="19" s="1"/>
  <c r="K19" i="19"/>
  <c r="K16" i="19"/>
  <c r="K23" i="19"/>
  <c r="J46" i="19"/>
  <c r="J45" i="19"/>
  <c r="F36" i="9"/>
  <c r="F38" i="9"/>
  <c r="F40" i="9"/>
  <c r="H22" i="9"/>
  <c r="H19" i="9"/>
  <c r="H16" i="9"/>
  <c r="G30" i="9"/>
  <c r="H24" i="9"/>
  <c r="H45" i="9" s="1"/>
  <c r="H27" i="9"/>
  <c r="H21" i="9"/>
  <c r="I18" i="9"/>
  <c r="H26" i="9"/>
  <c r="H46" i="9" s="1"/>
  <c r="J4" i="9"/>
  <c r="I35" i="9"/>
  <c r="L48" i="26" l="1"/>
  <c r="L47" i="26"/>
  <c r="L48" i="22"/>
  <c r="L47" i="22"/>
  <c r="M48" i="26"/>
  <c r="M47" i="26"/>
  <c r="G37" i="9"/>
  <c r="G39" i="9"/>
  <c r="N48" i="23"/>
  <c r="N47" i="23"/>
  <c r="L48" i="21"/>
  <c r="L47" i="21"/>
  <c r="L48" i="19"/>
  <c r="L47" i="19"/>
  <c r="M48" i="24"/>
  <c r="M47" i="24"/>
  <c r="H48" i="9"/>
  <c r="H47" i="9"/>
  <c r="P43" i="28"/>
  <c r="P42" i="28"/>
  <c r="N37" i="28"/>
  <c r="N35" i="28"/>
  <c r="N36" i="28"/>
  <c r="N34" i="28"/>
  <c r="O28" i="28"/>
  <c r="O41" i="28"/>
  <c r="Q33" i="28"/>
  <c r="R4" i="28"/>
  <c r="R13" i="28" s="1"/>
  <c r="R26" i="28" s="1"/>
  <c r="R44" i="28" s="1"/>
  <c r="Q12" i="28"/>
  <c r="Q25" i="28" s="1"/>
  <c r="Q10" i="28"/>
  <c r="Q23" i="28" s="1"/>
  <c r="Q9" i="28"/>
  <c r="Q22" i="28" s="1"/>
  <c r="Q11" i="28"/>
  <c r="Q24" i="28" s="1"/>
  <c r="Q7" i="28"/>
  <c r="Q20" i="28" s="1"/>
  <c r="Q6" i="28"/>
  <c r="Q19" i="28" s="1"/>
  <c r="Q5" i="28"/>
  <c r="Q17" i="28"/>
  <c r="Q8" i="28"/>
  <c r="Q21" i="28" s="1"/>
  <c r="P15" i="28"/>
  <c r="P18" i="28"/>
  <c r="N45" i="23"/>
  <c r="N18" i="27"/>
  <c r="N15" i="27"/>
  <c r="O33" i="27"/>
  <c r="O19" i="27"/>
  <c r="O44" i="27"/>
  <c r="P4" i="27"/>
  <c r="O20" i="27"/>
  <c r="O22" i="27"/>
  <c r="O21" i="27"/>
  <c r="O24" i="27"/>
  <c r="O17" i="27"/>
  <c r="O25" i="27"/>
  <c r="O43" i="27" s="1"/>
  <c r="O23" i="27"/>
  <c r="L34" i="27"/>
  <c r="L37" i="27"/>
  <c r="L36" i="27"/>
  <c r="L35" i="27"/>
  <c r="M28" i="27"/>
  <c r="M41" i="27"/>
  <c r="N42" i="27"/>
  <c r="J20" i="9"/>
  <c r="J22" i="9"/>
  <c r="J24" i="9"/>
  <c r="J21" i="9"/>
  <c r="J25" i="9"/>
  <c r="M45" i="26"/>
  <c r="M16" i="26"/>
  <c r="M19" i="26"/>
  <c r="N35" i="26"/>
  <c r="N27" i="26"/>
  <c r="N47" i="26" s="1"/>
  <c r="N26" i="26"/>
  <c r="N46" i="26" s="1"/>
  <c r="N22" i="26"/>
  <c r="N25" i="26"/>
  <c r="N21" i="26"/>
  <c r="O4" i="26"/>
  <c r="N18" i="26"/>
  <c r="N24" i="26"/>
  <c r="N45" i="26" s="1"/>
  <c r="N20" i="26"/>
  <c r="N23" i="26"/>
  <c r="M26" i="26"/>
  <c r="L30" i="26"/>
  <c r="L39" i="26" s="1"/>
  <c r="L44" i="26"/>
  <c r="K40" i="26"/>
  <c r="K36" i="26"/>
  <c r="K38" i="26"/>
  <c r="K37" i="26"/>
  <c r="M21" i="26"/>
  <c r="M20" i="26"/>
  <c r="L45" i="26"/>
  <c r="K44" i="25"/>
  <c r="K30" i="25"/>
  <c r="K39" i="25" s="1"/>
  <c r="L27" i="25"/>
  <c r="L46" i="25"/>
  <c r="L21" i="25"/>
  <c r="J36" i="25"/>
  <c r="J37" i="25"/>
  <c r="J38" i="25"/>
  <c r="J40" i="25"/>
  <c r="L24" i="25"/>
  <c r="L45" i="25" s="1"/>
  <c r="L16" i="25"/>
  <c r="L19" i="25"/>
  <c r="L22" i="25"/>
  <c r="M35" i="25"/>
  <c r="M18" i="25"/>
  <c r="M24" i="25"/>
  <c r="M27" i="25"/>
  <c r="M25" i="25"/>
  <c r="M20" i="25"/>
  <c r="M26" i="25"/>
  <c r="M46" i="25" s="1"/>
  <c r="M22" i="25"/>
  <c r="N4" i="25"/>
  <c r="M21" i="25"/>
  <c r="M26" i="24"/>
  <c r="M45" i="24"/>
  <c r="N35" i="24"/>
  <c r="N18" i="24"/>
  <c r="N26" i="24"/>
  <c r="N46" i="24" s="1"/>
  <c r="N22" i="24"/>
  <c r="N27" i="24"/>
  <c r="N24" i="24"/>
  <c r="N20" i="24"/>
  <c r="N23" i="24"/>
  <c r="N25" i="24"/>
  <c r="O4" i="24"/>
  <c r="N21" i="24"/>
  <c r="K38" i="24"/>
  <c r="K36" i="24"/>
  <c r="K37" i="24"/>
  <c r="K40" i="24"/>
  <c r="L48" i="24"/>
  <c r="L30" i="24"/>
  <c r="L39" i="24" s="1"/>
  <c r="L44" i="24"/>
  <c r="M19" i="24"/>
  <c r="M16" i="24"/>
  <c r="M30" i="23"/>
  <c r="M39" i="23" s="1"/>
  <c r="M44" i="23"/>
  <c r="N19" i="23"/>
  <c r="N16" i="23"/>
  <c r="M48" i="23"/>
  <c r="O35" i="23"/>
  <c r="O18" i="23"/>
  <c r="O27" i="23"/>
  <c r="O25" i="23"/>
  <c r="O24" i="23"/>
  <c r="O23" i="23"/>
  <c r="O22" i="23"/>
  <c r="O21" i="23"/>
  <c r="O20" i="23"/>
  <c r="P4" i="23"/>
  <c r="M46" i="23"/>
  <c r="L38" i="23"/>
  <c r="L36" i="23"/>
  <c r="L40" i="23"/>
  <c r="L37" i="23"/>
  <c r="J37" i="22"/>
  <c r="J40" i="22"/>
  <c r="J36" i="22"/>
  <c r="J38" i="22"/>
  <c r="L24" i="22"/>
  <c r="L19" i="22"/>
  <c r="L16" i="22"/>
  <c r="M35" i="22"/>
  <c r="M27" i="22"/>
  <c r="M24" i="22"/>
  <c r="M22" i="22"/>
  <c r="M21" i="22"/>
  <c r="M20" i="22"/>
  <c r="M18" i="22"/>
  <c r="N4" i="22"/>
  <c r="K46" i="22"/>
  <c r="K30" i="22"/>
  <c r="K39" i="22" s="1"/>
  <c r="K44" i="22"/>
  <c r="L21" i="22"/>
  <c r="L26" i="22"/>
  <c r="L26" i="21"/>
  <c r="L24" i="21"/>
  <c r="M35" i="21"/>
  <c r="M26" i="21"/>
  <c r="M46" i="21" s="1"/>
  <c r="M25" i="21"/>
  <c r="M24" i="21"/>
  <c r="M23" i="21"/>
  <c r="M22" i="21"/>
  <c r="M21" i="21"/>
  <c r="M20" i="21"/>
  <c r="M18" i="21"/>
  <c r="N4" i="21"/>
  <c r="M27" i="21"/>
  <c r="L21" i="21"/>
  <c r="J40" i="21"/>
  <c r="J36" i="21"/>
  <c r="J38" i="21"/>
  <c r="J37" i="21"/>
  <c r="K48" i="21"/>
  <c r="L16" i="21"/>
  <c r="L19" i="21"/>
  <c r="K30" i="21"/>
  <c r="K39" i="21" s="1"/>
  <c r="K44" i="21"/>
  <c r="M25" i="20"/>
  <c r="M45" i="20" s="1"/>
  <c r="M27" i="20"/>
  <c r="M47" i="20" s="1"/>
  <c r="N35" i="20"/>
  <c r="N18" i="20"/>
  <c r="N24" i="20"/>
  <c r="N20" i="20"/>
  <c r="N26" i="20"/>
  <c r="N46" i="20" s="1"/>
  <c r="N25" i="20"/>
  <c r="N21" i="20"/>
  <c r="N27" i="20"/>
  <c r="N23" i="20"/>
  <c r="N22" i="20"/>
  <c r="O4" i="20"/>
  <c r="L30" i="20"/>
  <c r="L39" i="20" s="1"/>
  <c r="L44" i="20"/>
  <c r="M19" i="20"/>
  <c r="M16" i="20"/>
  <c r="M23" i="20"/>
  <c r="M20" i="20"/>
  <c r="M21" i="20"/>
  <c r="K38" i="20"/>
  <c r="K37" i="20"/>
  <c r="K40" i="20"/>
  <c r="K36" i="20"/>
  <c r="M35" i="19"/>
  <c r="M18" i="19"/>
  <c r="M26" i="19"/>
  <c r="M46" i="19" s="1"/>
  <c r="M27" i="19"/>
  <c r="M24" i="19"/>
  <c r="M20" i="19"/>
  <c r="M25" i="19"/>
  <c r="M21" i="19"/>
  <c r="N4" i="19"/>
  <c r="M23" i="19"/>
  <c r="L19" i="19"/>
  <c r="L16" i="19"/>
  <c r="L24" i="19"/>
  <c r="K48" i="19"/>
  <c r="K30" i="19"/>
  <c r="K39" i="19" s="1"/>
  <c r="K44" i="19"/>
  <c r="J37" i="19"/>
  <c r="J38" i="19"/>
  <c r="J36" i="19"/>
  <c r="J40" i="19"/>
  <c r="H30" i="9"/>
  <c r="H44" i="9"/>
  <c r="G40" i="9"/>
  <c r="I19" i="9"/>
  <c r="I16" i="9"/>
  <c r="G38" i="9"/>
  <c r="I25" i="9"/>
  <c r="I45" i="9" s="1"/>
  <c r="I26" i="9"/>
  <c r="I46" i="9" s="1"/>
  <c r="G36" i="9"/>
  <c r="J18" i="9"/>
  <c r="I23" i="9"/>
  <c r="K4" i="9"/>
  <c r="J35" i="9"/>
  <c r="I48" i="9"/>
  <c r="M48" i="25" l="1"/>
  <c r="M47" i="25"/>
  <c r="N48" i="24"/>
  <c r="N47" i="24"/>
  <c r="L48" i="25"/>
  <c r="L47" i="25"/>
  <c r="M48" i="22"/>
  <c r="M47" i="22"/>
  <c r="M48" i="21"/>
  <c r="M47" i="21"/>
  <c r="M48" i="19"/>
  <c r="M47" i="19"/>
  <c r="H38" i="9"/>
  <c r="H39" i="9"/>
  <c r="O48" i="23"/>
  <c r="O47" i="23"/>
  <c r="N48" i="20"/>
  <c r="N47" i="20"/>
  <c r="Q43" i="28"/>
  <c r="Q42" i="28"/>
  <c r="R33" i="28"/>
  <c r="S4" i="28"/>
  <c r="S13" i="28" s="1"/>
  <c r="S26" i="28" s="1"/>
  <c r="S44" i="28" s="1"/>
  <c r="R12" i="28"/>
  <c r="R25" i="28" s="1"/>
  <c r="R11" i="28"/>
  <c r="R24" i="28" s="1"/>
  <c r="R9" i="28"/>
  <c r="R22" i="28" s="1"/>
  <c r="R10" i="28"/>
  <c r="R23" i="28" s="1"/>
  <c r="R8" i="28"/>
  <c r="R21" i="28" s="1"/>
  <c r="R6" i="28"/>
  <c r="R19" i="28" s="1"/>
  <c r="R5" i="28"/>
  <c r="R17" i="28"/>
  <c r="R7" i="28"/>
  <c r="R20" i="28" s="1"/>
  <c r="O37" i="28"/>
  <c r="O35" i="28"/>
  <c r="O36" i="28"/>
  <c r="O34" i="28"/>
  <c r="Q15" i="28"/>
  <c r="Q18" i="28"/>
  <c r="P28" i="28"/>
  <c r="P41" i="28"/>
  <c r="N45" i="20"/>
  <c r="O42" i="27"/>
  <c r="M34" i="27"/>
  <c r="M37" i="27"/>
  <c r="M36" i="27"/>
  <c r="M35" i="27"/>
  <c r="P33" i="27"/>
  <c r="P19" i="27"/>
  <c r="P17" i="27"/>
  <c r="P44" i="27"/>
  <c r="P20" i="27"/>
  <c r="P22" i="27"/>
  <c r="Q4" i="27"/>
  <c r="P21" i="27"/>
  <c r="P24" i="27"/>
  <c r="P23" i="27"/>
  <c r="P25" i="27"/>
  <c r="P43" i="27" s="1"/>
  <c r="O18" i="27"/>
  <c r="O15" i="27"/>
  <c r="N28" i="27"/>
  <c r="N41" i="27"/>
  <c r="H37" i="9"/>
  <c r="K22" i="9"/>
  <c r="K25" i="9"/>
  <c r="K20" i="9"/>
  <c r="K23" i="9"/>
  <c r="I44" i="9"/>
  <c r="L37" i="26"/>
  <c r="L38" i="26"/>
  <c r="L40" i="26"/>
  <c r="L36" i="26"/>
  <c r="M46" i="26"/>
  <c r="N19" i="26"/>
  <c r="N16" i="26"/>
  <c r="O35" i="26"/>
  <c r="O27" i="26"/>
  <c r="O25" i="26"/>
  <c r="P4" i="26"/>
  <c r="O22" i="26"/>
  <c r="O18" i="26"/>
  <c r="O24" i="26"/>
  <c r="O20" i="26"/>
  <c r="O26" i="26"/>
  <c r="O46" i="26" s="1"/>
  <c r="O23" i="26"/>
  <c r="M30" i="26"/>
  <c r="M39" i="26" s="1"/>
  <c r="M44" i="26"/>
  <c r="N48" i="26"/>
  <c r="M23" i="25"/>
  <c r="M16" i="25"/>
  <c r="M19" i="25"/>
  <c r="N35" i="25"/>
  <c r="N27" i="25"/>
  <c r="N23" i="25"/>
  <c r="N25" i="25"/>
  <c r="N26" i="25"/>
  <c r="N46" i="25" s="1"/>
  <c r="N22" i="25"/>
  <c r="N21" i="25"/>
  <c r="O4" i="25"/>
  <c r="N20" i="25"/>
  <c r="N18" i="25"/>
  <c r="M45" i="25"/>
  <c r="L30" i="25"/>
  <c r="L39" i="25" s="1"/>
  <c r="L44" i="25"/>
  <c r="K37" i="25"/>
  <c r="K38" i="25"/>
  <c r="K40" i="25"/>
  <c r="K36" i="25"/>
  <c r="N45" i="24"/>
  <c r="L40" i="24"/>
  <c r="L37" i="24"/>
  <c r="L38" i="24"/>
  <c r="L36" i="24"/>
  <c r="M30" i="24"/>
  <c r="M39" i="24" s="1"/>
  <c r="M44" i="24"/>
  <c r="M46" i="24"/>
  <c r="O35" i="24"/>
  <c r="O27" i="24"/>
  <c r="O47" i="24" s="1"/>
  <c r="O25" i="24"/>
  <c r="O21" i="24"/>
  <c r="P4" i="24"/>
  <c r="O18" i="24"/>
  <c r="O23" i="24"/>
  <c r="O26" i="24"/>
  <c r="O46" i="24" s="1"/>
  <c r="O20" i="24"/>
  <c r="O22" i="24"/>
  <c r="O24" i="24"/>
  <c r="N19" i="24"/>
  <c r="N16" i="24"/>
  <c r="O45" i="23"/>
  <c r="N30" i="23"/>
  <c r="N39" i="23" s="1"/>
  <c r="N44" i="23"/>
  <c r="O26" i="23"/>
  <c r="O19" i="23"/>
  <c r="O16" i="23"/>
  <c r="M40" i="23"/>
  <c r="M37" i="23"/>
  <c r="M38" i="23"/>
  <c r="M36" i="23"/>
  <c r="P35" i="23"/>
  <c r="P18" i="23"/>
  <c r="P25" i="23"/>
  <c r="P24" i="23"/>
  <c r="P23" i="23"/>
  <c r="P22" i="23"/>
  <c r="P21" i="23"/>
  <c r="P20" i="23"/>
  <c r="Q4" i="23"/>
  <c r="P27" i="23"/>
  <c r="P26" i="23"/>
  <c r="P46" i="23" s="1"/>
  <c r="L46" i="22"/>
  <c r="L45" i="22"/>
  <c r="N27" i="22"/>
  <c r="N35" i="22"/>
  <c r="N18" i="22"/>
  <c r="N25" i="22"/>
  <c r="N26" i="22"/>
  <c r="N46" i="22" s="1"/>
  <c r="N23" i="22"/>
  <c r="O4" i="22"/>
  <c r="N24" i="22"/>
  <c r="N20" i="22"/>
  <c r="N22" i="22"/>
  <c r="M25" i="22"/>
  <c r="M26" i="22"/>
  <c r="M46" i="22" s="1"/>
  <c r="L30" i="22"/>
  <c r="L39" i="22" s="1"/>
  <c r="L44" i="22"/>
  <c r="K40" i="22"/>
  <c r="K37" i="22"/>
  <c r="K36" i="22"/>
  <c r="K38" i="22"/>
  <c r="M16" i="22"/>
  <c r="M19" i="22"/>
  <c r="M23" i="22"/>
  <c r="M45" i="21"/>
  <c r="K40" i="21"/>
  <c r="K37" i="21"/>
  <c r="K38" i="21"/>
  <c r="K36" i="21"/>
  <c r="N27" i="21"/>
  <c r="N47" i="21" s="1"/>
  <c r="N35" i="21"/>
  <c r="O4" i="21"/>
  <c r="N18" i="21"/>
  <c r="N21" i="21"/>
  <c r="N22" i="21"/>
  <c r="N23" i="21"/>
  <c r="N24" i="21"/>
  <c r="N20" i="21"/>
  <c r="N25" i="21"/>
  <c r="N26" i="21"/>
  <c r="N46" i="21" s="1"/>
  <c r="L45" i="21"/>
  <c r="L46" i="21"/>
  <c r="M19" i="21"/>
  <c r="M16" i="21"/>
  <c r="L30" i="21"/>
  <c r="L39" i="21" s="1"/>
  <c r="L44" i="21"/>
  <c r="L40" i="20"/>
  <c r="L38" i="20"/>
  <c r="L36" i="20"/>
  <c r="L37" i="20"/>
  <c r="N16" i="20"/>
  <c r="N19" i="20"/>
  <c r="M48" i="20"/>
  <c r="M30" i="20"/>
  <c r="M39" i="20" s="1"/>
  <c r="M44" i="20"/>
  <c r="O27" i="20"/>
  <c r="O35" i="20"/>
  <c r="O18" i="20"/>
  <c r="P4" i="20"/>
  <c r="O26" i="20"/>
  <c r="O46" i="20" s="1"/>
  <c r="O25" i="20"/>
  <c r="O24" i="20"/>
  <c r="O22" i="20"/>
  <c r="O21" i="20"/>
  <c r="L45" i="19"/>
  <c r="M16" i="19"/>
  <c r="M19" i="19"/>
  <c r="M22" i="19"/>
  <c r="K38" i="19"/>
  <c r="K40" i="19"/>
  <c r="K37" i="19"/>
  <c r="K36" i="19"/>
  <c r="L30" i="19"/>
  <c r="L39" i="19" s="1"/>
  <c r="L44" i="19"/>
  <c r="N27" i="19"/>
  <c r="N18" i="19"/>
  <c r="N35" i="19"/>
  <c r="N25" i="19"/>
  <c r="N21" i="19"/>
  <c r="O4" i="19"/>
  <c r="N20" i="19"/>
  <c r="N26" i="19"/>
  <c r="N46" i="19" s="1"/>
  <c r="N23" i="19"/>
  <c r="N22" i="19"/>
  <c r="N24" i="19"/>
  <c r="M45" i="19"/>
  <c r="H40" i="9"/>
  <c r="H36" i="9"/>
  <c r="I30" i="9"/>
  <c r="J23" i="9"/>
  <c r="J26" i="9"/>
  <c r="J46" i="9" s="1"/>
  <c r="J27" i="9"/>
  <c r="K18" i="9"/>
  <c r="J19" i="9"/>
  <c r="J16" i="9"/>
  <c r="L4" i="9"/>
  <c r="K35" i="9"/>
  <c r="J45" i="9"/>
  <c r="I40" i="9" l="1"/>
  <c r="I39" i="9"/>
  <c r="N48" i="22"/>
  <c r="N47" i="22"/>
  <c r="N48" i="25"/>
  <c r="N47" i="25"/>
  <c r="O48" i="26"/>
  <c r="O47" i="26"/>
  <c r="J48" i="9"/>
  <c r="J47" i="9"/>
  <c r="P48" i="23"/>
  <c r="P47" i="23"/>
  <c r="O48" i="20"/>
  <c r="O47" i="20"/>
  <c r="N48" i="19"/>
  <c r="N47" i="19"/>
  <c r="R43" i="28"/>
  <c r="R42" i="28"/>
  <c r="R15" i="28"/>
  <c r="R18" i="28"/>
  <c r="Q28" i="28"/>
  <c r="Q41" i="28"/>
  <c r="P35" i="28"/>
  <c r="P36" i="28"/>
  <c r="P34" i="28"/>
  <c r="P37" i="28"/>
  <c r="S12" i="28"/>
  <c r="S25" i="28" s="1"/>
  <c r="S11" i="28"/>
  <c r="S24" i="28" s="1"/>
  <c r="S10" i="28"/>
  <c r="S23" i="28" s="1"/>
  <c r="S8" i="28"/>
  <c r="S21" i="28" s="1"/>
  <c r="S9" i="28"/>
  <c r="S22" i="28" s="1"/>
  <c r="S7" i="28"/>
  <c r="S20" i="28" s="1"/>
  <c r="S5" i="28"/>
  <c r="S6" i="28"/>
  <c r="S19" i="28" s="1"/>
  <c r="S17" i="28"/>
  <c r="S33" i="28"/>
  <c r="T4" i="28"/>
  <c r="T13" i="28" s="1"/>
  <c r="T26" i="28" s="1"/>
  <c r="T44" i="28" s="1"/>
  <c r="O45" i="26"/>
  <c r="Q33" i="27"/>
  <c r="Q17" i="27"/>
  <c r="Q23" i="27"/>
  <c r="Q19" i="27"/>
  <c r="Q20" i="27"/>
  <c r="Q44" i="27"/>
  <c r="R4" i="27"/>
  <c r="Q22" i="27"/>
  <c r="Q21" i="27"/>
  <c r="Q24" i="27"/>
  <c r="Q25" i="27"/>
  <c r="Q43" i="27" s="1"/>
  <c r="N37" i="27"/>
  <c r="N34" i="27"/>
  <c r="N36" i="27"/>
  <c r="N35" i="27"/>
  <c r="O28" i="27"/>
  <c r="O41" i="27"/>
  <c r="P42" i="27"/>
  <c r="P18" i="27"/>
  <c r="P15" i="27"/>
  <c r="N45" i="21"/>
  <c r="L21" i="9"/>
  <c r="L23" i="9"/>
  <c r="L25" i="9"/>
  <c r="L27" i="9"/>
  <c r="L47" i="9" s="1"/>
  <c r="L20" i="9"/>
  <c r="L22" i="9"/>
  <c r="L24" i="9"/>
  <c r="L26" i="9"/>
  <c r="P45" i="23"/>
  <c r="M38" i="26"/>
  <c r="M40" i="26"/>
  <c r="M36" i="26"/>
  <c r="M37" i="26"/>
  <c r="P35" i="26"/>
  <c r="P18" i="26"/>
  <c r="P24" i="26"/>
  <c r="P20" i="26"/>
  <c r="Q4" i="26"/>
  <c r="P23" i="26"/>
  <c r="P27" i="26"/>
  <c r="P26" i="26"/>
  <c r="P46" i="26" s="1"/>
  <c r="P22" i="26"/>
  <c r="P25" i="26"/>
  <c r="P21" i="26"/>
  <c r="O19" i="26"/>
  <c r="O16" i="26"/>
  <c r="O21" i="26"/>
  <c r="N30" i="26"/>
  <c r="N39" i="26" s="1"/>
  <c r="N44" i="26"/>
  <c r="L38" i="25"/>
  <c r="L40" i="25"/>
  <c r="L36" i="25"/>
  <c r="L37" i="25"/>
  <c r="N19" i="25"/>
  <c r="N16" i="25"/>
  <c r="O35" i="25"/>
  <c r="O26" i="25"/>
  <c r="O46" i="25" s="1"/>
  <c r="O27" i="25"/>
  <c r="O22" i="25"/>
  <c r="O18" i="25"/>
  <c r="O21" i="25"/>
  <c r="P4" i="25"/>
  <c r="O20" i="25"/>
  <c r="O24" i="25"/>
  <c r="O23" i="25"/>
  <c r="O25" i="25"/>
  <c r="M30" i="25"/>
  <c r="M39" i="25" s="1"/>
  <c r="M44" i="25"/>
  <c r="N24" i="25"/>
  <c r="N45" i="25" s="1"/>
  <c r="N30" i="24"/>
  <c r="N39" i="24" s="1"/>
  <c r="N44" i="24"/>
  <c r="O48" i="24"/>
  <c r="P35" i="24"/>
  <c r="P18" i="24"/>
  <c r="P27" i="24"/>
  <c r="P24" i="24"/>
  <c r="P20" i="24"/>
  <c r="P26" i="24"/>
  <c r="P46" i="24" s="1"/>
  <c r="P22" i="24"/>
  <c r="P25" i="24"/>
  <c r="Q4" i="24"/>
  <c r="P21" i="24"/>
  <c r="P23" i="24"/>
  <c r="O45" i="24"/>
  <c r="O19" i="24"/>
  <c r="O16" i="24"/>
  <c r="M36" i="24"/>
  <c r="M38" i="24"/>
  <c r="M40" i="24"/>
  <c r="M37" i="24"/>
  <c r="I36" i="9"/>
  <c r="O46" i="23"/>
  <c r="O30" i="23"/>
  <c r="O39" i="23" s="1"/>
  <c r="O44" i="23"/>
  <c r="Q35" i="23"/>
  <c r="Q27" i="23"/>
  <c r="R4" i="23"/>
  <c r="Q26" i="23"/>
  <c r="Q46" i="23" s="1"/>
  <c r="Q18" i="23"/>
  <c r="Q25" i="23"/>
  <c r="Q24" i="23"/>
  <c r="Q23" i="23"/>
  <c r="Q22" i="23"/>
  <c r="Q21" i="23"/>
  <c r="Q20" i="23"/>
  <c r="P19" i="23"/>
  <c r="P16" i="23"/>
  <c r="N40" i="23"/>
  <c r="N37" i="23"/>
  <c r="N38" i="23"/>
  <c r="N36" i="23"/>
  <c r="N19" i="22"/>
  <c r="N16" i="22"/>
  <c r="N21" i="22"/>
  <c r="O35" i="22"/>
  <c r="O18" i="22"/>
  <c r="O26" i="22"/>
  <c r="O46" i="22" s="1"/>
  <c r="O27" i="22"/>
  <c r="O24" i="22"/>
  <c r="O20" i="22"/>
  <c r="O25" i="22"/>
  <c r="O21" i="22"/>
  <c r="O23" i="22"/>
  <c r="O22" i="22"/>
  <c r="P4" i="22"/>
  <c r="M30" i="22"/>
  <c r="M39" i="22" s="1"/>
  <c r="M44" i="22"/>
  <c r="L38" i="22"/>
  <c r="L37" i="22"/>
  <c r="L36" i="22"/>
  <c r="L40" i="22"/>
  <c r="N45" i="22"/>
  <c r="M45" i="22"/>
  <c r="I38" i="9"/>
  <c r="M30" i="21"/>
  <c r="M39" i="21" s="1"/>
  <c r="M44" i="21"/>
  <c r="N19" i="21"/>
  <c r="N16" i="21"/>
  <c r="L37" i="21"/>
  <c r="L36" i="21"/>
  <c r="L40" i="21"/>
  <c r="L38" i="21"/>
  <c r="O35" i="21"/>
  <c r="O18" i="21"/>
  <c r="O27" i="21"/>
  <c r="O23" i="21"/>
  <c r="O24" i="21"/>
  <c r="O20" i="21"/>
  <c r="O25" i="21"/>
  <c r="O21" i="21"/>
  <c r="O26" i="21"/>
  <c r="O46" i="21" s="1"/>
  <c r="O22" i="21"/>
  <c r="P4" i="21"/>
  <c r="N48" i="21"/>
  <c r="O45" i="20"/>
  <c r="P35" i="20"/>
  <c r="P26" i="20"/>
  <c r="P46" i="20" s="1"/>
  <c r="P22" i="20"/>
  <c r="P25" i="20"/>
  <c r="P24" i="20"/>
  <c r="P18" i="20"/>
  <c r="P21" i="20"/>
  <c r="P20" i="20"/>
  <c r="Q4" i="20"/>
  <c r="P27" i="20"/>
  <c r="P23" i="20"/>
  <c r="N30" i="20"/>
  <c r="N39" i="20" s="1"/>
  <c r="N44" i="20"/>
  <c r="O20" i="20"/>
  <c r="O16" i="20"/>
  <c r="O19" i="20"/>
  <c r="O23" i="20"/>
  <c r="M36" i="20"/>
  <c r="M40" i="20"/>
  <c r="M38" i="20"/>
  <c r="M37" i="20"/>
  <c r="N45" i="19"/>
  <c r="O35" i="19"/>
  <c r="O18" i="19"/>
  <c r="O24" i="19"/>
  <c r="O20" i="19"/>
  <c r="O22" i="19"/>
  <c r="O26" i="19"/>
  <c r="O46" i="19" s="1"/>
  <c r="O25" i="19"/>
  <c r="P4" i="19"/>
  <c r="O23" i="19"/>
  <c r="O27" i="19"/>
  <c r="O21" i="19"/>
  <c r="L40" i="19"/>
  <c r="L38" i="19"/>
  <c r="L37" i="19"/>
  <c r="L36" i="19"/>
  <c r="N19" i="19"/>
  <c r="N16" i="19"/>
  <c r="M30" i="19"/>
  <c r="M39" i="19" s="1"/>
  <c r="M44" i="19"/>
  <c r="I37" i="9"/>
  <c r="J44" i="9"/>
  <c r="J30" i="9"/>
  <c r="K24" i="9"/>
  <c r="K45" i="9" s="1"/>
  <c r="K27" i="9"/>
  <c r="K26" i="9"/>
  <c r="K46" i="9" s="1"/>
  <c r="L18" i="9"/>
  <c r="K21" i="9"/>
  <c r="K19" i="9"/>
  <c r="K16" i="9"/>
  <c r="M4" i="9"/>
  <c r="L35" i="9"/>
  <c r="K48" i="9" l="1"/>
  <c r="K47" i="9"/>
  <c r="O48" i="22"/>
  <c r="O47" i="22"/>
  <c r="O48" i="25"/>
  <c r="O47" i="25"/>
  <c r="Q48" i="23"/>
  <c r="Q47" i="23"/>
  <c r="O48" i="19"/>
  <c r="O47" i="19"/>
  <c r="P48" i="20"/>
  <c r="P47" i="20"/>
  <c r="O48" i="21"/>
  <c r="O47" i="21"/>
  <c r="P48" i="26"/>
  <c r="P47" i="26"/>
  <c r="J40" i="9"/>
  <c r="J39" i="9"/>
  <c r="P48" i="24"/>
  <c r="P47" i="24"/>
  <c r="S43" i="28"/>
  <c r="S42" i="28"/>
  <c r="S15" i="28"/>
  <c r="S18" i="28"/>
  <c r="Q35" i="28"/>
  <c r="Q36" i="28"/>
  <c r="Q34" i="28"/>
  <c r="Q37" i="28"/>
  <c r="T12" i="28"/>
  <c r="T25" i="28" s="1"/>
  <c r="T10" i="28"/>
  <c r="T23" i="28" s="1"/>
  <c r="T11" i="28"/>
  <c r="T24" i="28" s="1"/>
  <c r="T9" i="28"/>
  <c r="T22" i="28" s="1"/>
  <c r="T7" i="28"/>
  <c r="T20" i="28" s="1"/>
  <c r="T6" i="28"/>
  <c r="T19" i="28" s="1"/>
  <c r="T8" i="28"/>
  <c r="T21" i="28" s="1"/>
  <c r="U4" i="28"/>
  <c r="U13" i="28" s="1"/>
  <c r="U26" i="28" s="1"/>
  <c r="U44" i="28" s="1"/>
  <c r="T33" i="28"/>
  <c r="T5" i="28"/>
  <c r="T17" i="28"/>
  <c r="R28" i="28"/>
  <c r="R41" i="28"/>
  <c r="S4" i="27"/>
  <c r="R33" i="27"/>
  <c r="R19" i="27"/>
  <c r="R17" i="27"/>
  <c r="R23" i="27"/>
  <c r="R44" i="27"/>
  <c r="R20" i="27"/>
  <c r="R22" i="27"/>
  <c r="R21" i="27"/>
  <c r="R24" i="27"/>
  <c r="R25" i="27"/>
  <c r="R43" i="27" s="1"/>
  <c r="P41" i="27"/>
  <c r="P28" i="27"/>
  <c r="Q42" i="27"/>
  <c r="Q18" i="27"/>
  <c r="Q15" i="27"/>
  <c r="O37" i="27"/>
  <c r="O34" i="27"/>
  <c r="O35" i="27"/>
  <c r="O36" i="27"/>
  <c r="M23" i="9"/>
  <c r="M22" i="9"/>
  <c r="M21" i="9"/>
  <c r="M25" i="9"/>
  <c r="M20" i="9"/>
  <c r="M24" i="9"/>
  <c r="P45" i="20"/>
  <c r="P45" i="26"/>
  <c r="N38" i="26"/>
  <c r="N40" i="26"/>
  <c r="N36" i="26"/>
  <c r="N37" i="26"/>
  <c r="P16" i="26"/>
  <c r="P19" i="26"/>
  <c r="O30" i="26"/>
  <c r="O39" i="26" s="1"/>
  <c r="O44" i="26"/>
  <c r="Q35" i="26"/>
  <c r="Q18" i="26"/>
  <c r="Q23" i="26"/>
  <c r="Q20" i="26"/>
  <c r="Q26" i="26"/>
  <c r="Q46" i="26" s="1"/>
  <c r="Q22" i="26"/>
  <c r="Q27" i="26"/>
  <c r="Q25" i="26"/>
  <c r="Q21" i="26"/>
  <c r="R4" i="26"/>
  <c r="Q24" i="26"/>
  <c r="O45" i="25"/>
  <c r="M40" i="25"/>
  <c r="M36" i="25"/>
  <c r="M37" i="25"/>
  <c r="M38" i="25"/>
  <c r="O19" i="25"/>
  <c r="O16" i="25"/>
  <c r="P35" i="25"/>
  <c r="P25" i="25"/>
  <c r="P18" i="25"/>
  <c r="P26" i="25"/>
  <c r="P46" i="25" s="1"/>
  <c r="P21" i="25"/>
  <c r="Q4" i="25"/>
  <c r="P24" i="25"/>
  <c r="P23" i="25"/>
  <c r="P20" i="25"/>
  <c r="P27" i="25"/>
  <c r="P22" i="25"/>
  <c r="N30" i="25"/>
  <c r="N39" i="25" s="1"/>
  <c r="N44" i="25"/>
  <c r="O30" i="24"/>
  <c r="O39" i="24" s="1"/>
  <c r="O44" i="24"/>
  <c r="Q35" i="24"/>
  <c r="Q27" i="24"/>
  <c r="Q23" i="24"/>
  <c r="Q18" i="24"/>
  <c r="Q25" i="24"/>
  <c r="Q21" i="24"/>
  <c r="R4" i="24"/>
  <c r="Q22" i="24"/>
  <c r="Q24" i="24"/>
  <c r="Q26" i="24"/>
  <c r="Q46" i="24" s="1"/>
  <c r="Q20" i="24"/>
  <c r="P16" i="24"/>
  <c r="P19" i="24"/>
  <c r="P45" i="24"/>
  <c r="N37" i="24"/>
  <c r="N40" i="24"/>
  <c r="N36" i="24"/>
  <c r="N38" i="24"/>
  <c r="P30" i="23"/>
  <c r="P39" i="23" s="1"/>
  <c r="P44" i="23"/>
  <c r="O38" i="23"/>
  <c r="O36" i="23"/>
  <c r="O40" i="23"/>
  <c r="O37" i="23"/>
  <c r="Q19" i="23"/>
  <c r="Q16" i="23"/>
  <c r="Q45" i="23"/>
  <c r="R35" i="23"/>
  <c r="R18" i="23"/>
  <c r="R26" i="23"/>
  <c r="R46" i="23" s="1"/>
  <c r="R20" i="23"/>
  <c r="R27" i="23"/>
  <c r="R25" i="23"/>
  <c r="R22" i="23"/>
  <c r="R24" i="23"/>
  <c r="R23" i="23"/>
  <c r="R21" i="23"/>
  <c r="S4" i="23"/>
  <c r="O16" i="22"/>
  <c r="O19" i="22"/>
  <c r="M38" i="22"/>
  <c r="M36" i="22"/>
  <c r="M37" i="22"/>
  <c r="M40" i="22"/>
  <c r="O45" i="22"/>
  <c r="P35" i="22"/>
  <c r="P18" i="22"/>
  <c r="P27" i="22"/>
  <c r="P24" i="22"/>
  <c r="P25" i="22"/>
  <c r="P21" i="22"/>
  <c r="P26" i="22"/>
  <c r="P46" i="22" s="1"/>
  <c r="P22" i="22"/>
  <c r="P20" i="22"/>
  <c r="Q4" i="22"/>
  <c r="P23" i="22"/>
  <c r="N30" i="22"/>
  <c r="N39" i="22" s="1"/>
  <c r="N44" i="22"/>
  <c r="J36" i="9"/>
  <c r="O45" i="21"/>
  <c r="M38" i="21"/>
  <c r="M36" i="21"/>
  <c r="M37" i="21"/>
  <c r="M40" i="21"/>
  <c r="O19" i="21"/>
  <c r="O16" i="21"/>
  <c r="N30" i="21"/>
  <c r="N39" i="21" s="1"/>
  <c r="N44" i="21"/>
  <c r="P35" i="21"/>
  <c r="P18" i="21"/>
  <c r="P27" i="21"/>
  <c r="P24" i="21"/>
  <c r="P20" i="21"/>
  <c r="P25" i="21"/>
  <c r="P21" i="21"/>
  <c r="P26" i="21"/>
  <c r="P46" i="21" s="1"/>
  <c r="P22" i="21"/>
  <c r="Q4" i="21"/>
  <c r="P23" i="21"/>
  <c r="Q35" i="20"/>
  <c r="Q18" i="20"/>
  <c r="Q25" i="20"/>
  <c r="Q21" i="20"/>
  <c r="R4" i="20"/>
  <c r="Q26" i="20"/>
  <c r="Q46" i="20" s="1"/>
  <c r="Q22" i="20"/>
  <c r="Q27" i="20"/>
  <c r="Q23" i="20"/>
  <c r="Q24" i="20"/>
  <c r="Q20" i="20"/>
  <c r="P19" i="20"/>
  <c r="P16" i="20"/>
  <c r="O30" i="20"/>
  <c r="O39" i="20" s="1"/>
  <c r="O44" i="20"/>
  <c r="N37" i="20"/>
  <c r="N38" i="20"/>
  <c r="N40" i="20"/>
  <c r="N36" i="20"/>
  <c r="P35" i="19"/>
  <c r="P27" i="19"/>
  <c r="P23" i="19"/>
  <c r="P25" i="19"/>
  <c r="Q4" i="19"/>
  <c r="P22" i="19"/>
  <c r="P18" i="19"/>
  <c r="P24" i="19"/>
  <c r="P45" i="19" s="1"/>
  <c r="P26" i="19"/>
  <c r="P46" i="19" s="1"/>
  <c r="P20" i="19"/>
  <c r="P21" i="19"/>
  <c r="O19" i="19"/>
  <c r="O16" i="19"/>
  <c r="O45" i="19"/>
  <c r="N30" i="19"/>
  <c r="N39" i="19" s="1"/>
  <c r="N44" i="19"/>
  <c r="M36" i="19"/>
  <c r="M37" i="19"/>
  <c r="M40" i="19"/>
  <c r="M38" i="19"/>
  <c r="J37" i="9"/>
  <c r="J38" i="9"/>
  <c r="K30" i="9"/>
  <c r="L19" i="9"/>
  <c r="L44" i="9" s="1"/>
  <c r="L16" i="9"/>
  <c r="K44" i="9"/>
  <c r="M18" i="9"/>
  <c r="L46" i="9"/>
  <c r="L48" i="9"/>
  <c r="N4" i="9"/>
  <c r="M35" i="9"/>
  <c r="L45" i="9"/>
  <c r="Q45" i="24" l="1"/>
  <c r="Q48" i="24"/>
  <c r="Q47" i="24"/>
  <c r="Q48" i="20"/>
  <c r="Q47" i="20"/>
  <c r="P48" i="25"/>
  <c r="P47" i="25"/>
  <c r="Q48" i="26"/>
  <c r="Q47" i="26"/>
  <c r="K36" i="9"/>
  <c r="K39" i="9"/>
  <c r="P48" i="19"/>
  <c r="P47" i="19"/>
  <c r="R48" i="23"/>
  <c r="R47" i="23"/>
  <c r="P48" i="22"/>
  <c r="P47" i="22"/>
  <c r="P48" i="21"/>
  <c r="P47" i="21"/>
  <c r="T43" i="28"/>
  <c r="T42" i="28"/>
  <c r="T15" i="28"/>
  <c r="T18" i="28"/>
  <c r="U12" i="28"/>
  <c r="U25" i="28" s="1"/>
  <c r="U11" i="28"/>
  <c r="U24" i="28" s="1"/>
  <c r="U10" i="28"/>
  <c r="U23" i="28" s="1"/>
  <c r="U9" i="28"/>
  <c r="U22" i="28" s="1"/>
  <c r="U8" i="28"/>
  <c r="U21" i="28" s="1"/>
  <c r="U6" i="28"/>
  <c r="U19" i="28" s="1"/>
  <c r="U7" i="28"/>
  <c r="U20" i="28" s="1"/>
  <c r="U5" i="28"/>
  <c r="U33" i="28"/>
  <c r="U17" i="28"/>
  <c r="V4" i="28"/>
  <c r="V13" i="28" s="1"/>
  <c r="V26" i="28" s="1"/>
  <c r="V44" i="28" s="1"/>
  <c r="R36" i="28"/>
  <c r="R34" i="28"/>
  <c r="R37" i="28"/>
  <c r="R35" i="28"/>
  <c r="S28" i="28"/>
  <c r="S41" i="28"/>
  <c r="P45" i="25"/>
  <c r="R42" i="27"/>
  <c r="P36" i="27"/>
  <c r="P35" i="27"/>
  <c r="P37" i="27"/>
  <c r="P34" i="27"/>
  <c r="R15" i="27"/>
  <c r="R18" i="27"/>
  <c r="Q28" i="27"/>
  <c r="Q41" i="27"/>
  <c r="T4" i="27"/>
  <c r="S33" i="27"/>
  <c r="S17" i="27"/>
  <c r="S23" i="27"/>
  <c r="S22" i="27"/>
  <c r="S20" i="27"/>
  <c r="S19" i="27"/>
  <c r="S21" i="27"/>
  <c r="S24" i="27"/>
  <c r="S25" i="27"/>
  <c r="S43" i="27" s="1"/>
  <c r="S44" i="27"/>
  <c r="N20" i="9"/>
  <c r="N22" i="9"/>
  <c r="N24" i="9"/>
  <c r="N26" i="9"/>
  <c r="N21" i="9"/>
  <c r="N23" i="9"/>
  <c r="N25" i="9"/>
  <c r="N27" i="9"/>
  <c r="N47" i="9" s="1"/>
  <c r="Q45" i="20"/>
  <c r="P45" i="22"/>
  <c r="Q45" i="26"/>
  <c r="R35" i="26"/>
  <c r="R27" i="26"/>
  <c r="R18" i="26"/>
  <c r="R26" i="26"/>
  <c r="R46" i="26" s="1"/>
  <c r="R22" i="26"/>
  <c r="R25" i="26"/>
  <c r="R21" i="26"/>
  <c r="S4" i="26"/>
  <c r="R23" i="26"/>
  <c r="R24" i="26"/>
  <c r="R20" i="26"/>
  <c r="O40" i="26"/>
  <c r="O36" i="26"/>
  <c r="O38" i="26"/>
  <c r="O37" i="26"/>
  <c r="P30" i="26"/>
  <c r="P39" i="26" s="1"/>
  <c r="P44" i="26"/>
  <c r="Q16" i="26"/>
  <c r="Q19" i="26"/>
  <c r="Q35" i="25"/>
  <c r="Q18" i="25"/>
  <c r="Q24" i="25"/>
  <c r="Q27" i="25"/>
  <c r="Q23" i="25"/>
  <c r="Q20" i="25"/>
  <c r="Q25" i="25"/>
  <c r="Q22" i="25"/>
  <c r="Q26" i="25"/>
  <c r="Q46" i="25" s="1"/>
  <c r="Q21" i="25"/>
  <c r="R4" i="25"/>
  <c r="N36" i="25"/>
  <c r="N37" i="25"/>
  <c r="N38" i="25"/>
  <c r="N40" i="25"/>
  <c r="P16" i="25"/>
  <c r="P19" i="25"/>
  <c r="O30" i="25"/>
  <c r="O39" i="25" s="1"/>
  <c r="O44" i="25"/>
  <c r="P30" i="24"/>
  <c r="P39" i="24" s="1"/>
  <c r="P44" i="24"/>
  <c r="R35" i="24"/>
  <c r="R18" i="24"/>
  <c r="R26" i="24"/>
  <c r="R46" i="24" s="1"/>
  <c r="R22" i="24"/>
  <c r="R27" i="24"/>
  <c r="R24" i="24"/>
  <c r="R20" i="24"/>
  <c r="R25" i="24"/>
  <c r="S4" i="24"/>
  <c r="R21" i="24"/>
  <c r="R23" i="24"/>
  <c r="Q16" i="24"/>
  <c r="Q19" i="24"/>
  <c r="O38" i="24"/>
  <c r="O36" i="24"/>
  <c r="O37" i="24"/>
  <c r="O40" i="24"/>
  <c r="Q30" i="23"/>
  <c r="Q39" i="23" s="1"/>
  <c r="Q44" i="23"/>
  <c r="R45" i="23"/>
  <c r="R19" i="23"/>
  <c r="R16" i="23"/>
  <c r="S35" i="23"/>
  <c r="S18" i="23"/>
  <c r="S27" i="23"/>
  <c r="S26" i="23"/>
  <c r="S46" i="23" s="1"/>
  <c r="S25" i="23"/>
  <c r="S24" i="23"/>
  <c r="S23" i="23"/>
  <c r="S22" i="23"/>
  <c r="S21" i="23"/>
  <c r="S20" i="23"/>
  <c r="T4" i="23"/>
  <c r="P38" i="23"/>
  <c r="P36" i="23"/>
  <c r="P40" i="23"/>
  <c r="P37" i="23"/>
  <c r="N40" i="22"/>
  <c r="N36" i="22"/>
  <c r="N38" i="22"/>
  <c r="N37" i="22"/>
  <c r="O30" i="22"/>
  <c r="O39" i="22" s="1"/>
  <c r="O44" i="22"/>
  <c r="P16" i="22"/>
  <c r="P19" i="22"/>
  <c r="Q35" i="22"/>
  <c r="Q26" i="22"/>
  <c r="Q46" i="22" s="1"/>
  <c r="Q25" i="22"/>
  <c r="Q24" i="22"/>
  <c r="Q23" i="22"/>
  <c r="Q22" i="22"/>
  <c r="Q21" i="22"/>
  <c r="Q20" i="22"/>
  <c r="Q18" i="22"/>
  <c r="Q27" i="22"/>
  <c r="R4" i="22"/>
  <c r="Q35" i="21"/>
  <c r="Q26" i="21"/>
  <c r="Q46" i="21" s="1"/>
  <c r="Q25" i="21"/>
  <c r="Q24" i="21"/>
  <c r="Q23" i="21"/>
  <c r="Q22" i="21"/>
  <c r="Q21" i="21"/>
  <c r="Q20" i="21"/>
  <c r="Q27" i="21"/>
  <c r="R4" i="21"/>
  <c r="Q18" i="21"/>
  <c r="O44" i="21"/>
  <c r="O30" i="21"/>
  <c r="O39" i="21" s="1"/>
  <c r="P16" i="21"/>
  <c r="P19" i="21"/>
  <c r="P45" i="21"/>
  <c r="N38" i="21"/>
  <c r="N36" i="21"/>
  <c r="N40" i="21"/>
  <c r="N37" i="21"/>
  <c r="O38" i="20"/>
  <c r="O36" i="20"/>
  <c r="O37" i="20"/>
  <c r="O40" i="20"/>
  <c r="Q16" i="20"/>
  <c r="Q19" i="20"/>
  <c r="P30" i="20"/>
  <c r="P39" i="20" s="1"/>
  <c r="P44" i="20"/>
  <c r="R18" i="20"/>
  <c r="R35" i="20"/>
  <c r="R27" i="20"/>
  <c r="R24" i="20"/>
  <c r="R20" i="20"/>
  <c r="R25" i="20"/>
  <c r="R21" i="20"/>
  <c r="R22" i="20"/>
  <c r="R23" i="20"/>
  <c r="S4" i="20"/>
  <c r="R26" i="20"/>
  <c r="R46" i="20" s="1"/>
  <c r="O30" i="19"/>
  <c r="O39" i="19" s="1"/>
  <c r="O44" i="19"/>
  <c r="N37" i="19"/>
  <c r="N36" i="19"/>
  <c r="N40" i="19"/>
  <c r="N38" i="19"/>
  <c r="P19" i="19"/>
  <c r="P16" i="19"/>
  <c r="Q18" i="19"/>
  <c r="Q35" i="19"/>
  <c r="Q26" i="19"/>
  <c r="Q46" i="19" s="1"/>
  <c r="Q22" i="19"/>
  <c r="R4" i="19"/>
  <c r="Q23" i="19"/>
  <c r="Q27" i="19"/>
  <c r="Q24" i="19"/>
  <c r="Q25" i="19"/>
  <c r="Q20" i="19"/>
  <c r="Q21" i="19"/>
  <c r="K38" i="9"/>
  <c r="K40" i="9"/>
  <c r="L30" i="9"/>
  <c r="K37" i="9"/>
  <c r="N18" i="9"/>
  <c r="M19" i="9"/>
  <c r="M16" i="9"/>
  <c r="M26" i="9"/>
  <c r="M46" i="9" s="1"/>
  <c r="M27" i="9"/>
  <c r="M45" i="9"/>
  <c r="O4" i="9"/>
  <c r="N35" i="9"/>
  <c r="R48" i="20" l="1"/>
  <c r="R47" i="20"/>
  <c r="M48" i="9"/>
  <c r="M47" i="9"/>
  <c r="Q48" i="25"/>
  <c r="Q47" i="25"/>
  <c r="L37" i="9"/>
  <c r="L39" i="9"/>
  <c r="R48" i="24"/>
  <c r="R47" i="24"/>
  <c r="Q48" i="21"/>
  <c r="Q47" i="21"/>
  <c r="S48" i="23"/>
  <c r="S47" i="23"/>
  <c r="R48" i="26"/>
  <c r="R47" i="26"/>
  <c r="Q48" i="22"/>
  <c r="Q47" i="22"/>
  <c r="Q48" i="19"/>
  <c r="Q47" i="19"/>
  <c r="U43" i="28"/>
  <c r="U42" i="28"/>
  <c r="V11" i="28"/>
  <c r="V24" i="28" s="1"/>
  <c r="V10" i="28"/>
  <c r="V23" i="28" s="1"/>
  <c r="V9" i="28"/>
  <c r="V22" i="28" s="1"/>
  <c r="V8" i="28"/>
  <c r="V21" i="28" s="1"/>
  <c r="V7" i="28"/>
  <c r="V20" i="28" s="1"/>
  <c r="V6" i="28"/>
  <c r="V19" i="28" s="1"/>
  <c r="V5" i="28"/>
  <c r="V17" i="28"/>
  <c r="W4" i="28"/>
  <c r="W13" i="28" s="1"/>
  <c r="W26" i="28" s="1"/>
  <c r="W44" i="28" s="1"/>
  <c r="V33" i="28"/>
  <c r="V12" i="28"/>
  <c r="V25" i="28" s="1"/>
  <c r="S36" i="28"/>
  <c r="S34" i="28"/>
  <c r="S35" i="28"/>
  <c r="S37" i="28"/>
  <c r="T28" i="28"/>
  <c r="T41" i="28"/>
  <c r="U18" i="28"/>
  <c r="U15" i="28"/>
  <c r="R45" i="26"/>
  <c r="R45" i="20"/>
  <c r="S45" i="23"/>
  <c r="S42" i="27"/>
  <c r="T33" i="27"/>
  <c r="T23" i="27"/>
  <c r="T44" i="27"/>
  <c r="T22" i="27"/>
  <c r="U4" i="27"/>
  <c r="T24" i="27"/>
  <c r="T25" i="27"/>
  <c r="T43" i="27" s="1"/>
  <c r="T21" i="27"/>
  <c r="T19" i="27"/>
  <c r="T20" i="27"/>
  <c r="T17" i="27"/>
  <c r="S15" i="27"/>
  <c r="S18" i="27"/>
  <c r="Q36" i="27"/>
  <c r="Q35" i="27"/>
  <c r="Q37" i="27"/>
  <c r="Q34" i="27"/>
  <c r="R28" i="27"/>
  <c r="R41" i="27"/>
  <c r="Q45" i="19"/>
  <c r="O20" i="9"/>
  <c r="O24" i="9"/>
  <c r="O23" i="9"/>
  <c r="O27" i="9"/>
  <c r="O47" i="9" s="1"/>
  <c r="O22" i="9"/>
  <c r="O26" i="9"/>
  <c r="O21" i="9"/>
  <c r="O25" i="9"/>
  <c r="Q30" i="26"/>
  <c r="Q39" i="26" s="1"/>
  <c r="Q44" i="26"/>
  <c r="R19" i="26"/>
  <c r="R16" i="26"/>
  <c r="P37" i="26"/>
  <c r="P40" i="26"/>
  <c r="P38" i="26"/>
  <c r="P36" i="26"/>
  <c r="S35" i="26"/>
  <c r="S26" i="26"/>
  <c r="S46" i="26" s="1"/>
  <c r="S25" i="26"/>
  <c r="S21" i="26"/>
  <c r="T4" i="26"/>
  <c r="S22" i="26"/>
  <c r="S27" i="26"/>
  <c r="S24" i="26"/>
  <c r="S20" i="26"/>
  <c r="S18" i="26"/>
  <c r="S23" i="26"/>
  <c r="R35" i="25"/>
  <c r="R27" i="25"/>
  <c r="R23" i="25"/>
  <c r="R18" i="25"/>
  <c r="R25" i="25"/>
  <c r="R24" i="25"/>
  <c r="R26" i="25"/>
  <c r="R46" i="25" s="1"/>
  <c r="R22" i="25"/>
  <c r="R20" i="25"/>
  <c r="R21" i="25"/>
  <c r="S4" i="25"/>
  <c r="Q16" i="25"/>
  <c r="Q19" i="25"/>
  <c r="O37" i="25"/>
  <c r="O36" i="25"/>
  <c r="O38" i="25"/>
  <c r="O40" i="25"/>
  <c r="Q45" i="25"/>
  <c r="P30" i="25"/>
  <c r="P39" i="25" s="1"/>
  <c r="P44" i="25"/>
  <c r="L36" i="9"/>
  <c r="Q30" i="24"/>
  <c r="Q39" i="24" s="1"/>
  <c r="Q44" i="24"/>
  <c r="S35" i="24"/>
  <c r="S18" i="24"/>
  <c r="S25" i="24"/>
  <c r="S21" i="24"/>
  <c r="T4" i="24"/>
  <c r="S27" i="24"/>
  <c r="S23" i="24"/>
  <c r="S24" i="24"/>
  <c r="S26" i="24"/>
  <c r="S46" i="24" s="1"/>
  <c r="S20" i="24"/>
  <c r="S22" i="24"/>
  <c r="R45" i="24"/>
  <c r="R19" i="24"/>
  <c r="R16" i="24"/>
  <c r="P40" i="24"/>
  <c r="P36" i="24"/>
  <c r="P37" i="24"/>
  <c r="P38" i="24"/>
  <c r="S19" i="23"/>
  <c r="S16" i="23"/>
  <c r="R30" i="23"/>
  <c r="R39" i="23" s="1"/>
  <c r="R44" i="23"/>
  <c r="T35" i="23"/>
  <c r="T18" i="23"/>
  <c r="T27" i="23"/>
  <c r="T24" i="23"/>
  <c r="T23" i="23"/>
  <c r="T22" i="23"/>
  <c r="T21" i="23"/>
  <c r="T20" i="23"/>
  <c r="T25" i="23"/>
  <c r="U4" i="23"/>
  <c r="T26" i="23"/>
  <c r="T46" i="23" s="1"/>
  <c r="Q40" i="23"/>
  <c r="Q37" i="23"/>
  <c r="Q38" i="23"/>
  <c r="Q36" i="23"/>
  <c r="Q45" i="22"/>
  <c r="R35" i="22"/>
  <c r="R27" i="22"/>
  <c r="R18" i="22"/>
  <c r="R25" i="22"/>
  <c r="R26" i="22"/>
  <c r="R46" i="22" s="1"/>
  <c r="R22" i="22"/>
  <c r="S4" i="22"/>
  <c r="R23" i="22"/>
  <c r="R24" i="22"/>
  <c r="R21" i="22"/>
  <c r="R20" i="22"/>
  <c r="P30" i="22"/>
  <c r="P39" i="22" s="1"/>
  <c r="P44" i="22"/>
  <c r="Q19" i="22"/>
  <c r="Q16" i="22"/>
  <c r="O40" i="22"/>
  <c r="O37" i="22"/>
  <c r="O36" i="22"/>
  <c r="O38" i="22"/>
  <c r="P30" i="21"/>
  <c r="P39" i="21" s="1"/>
  <c r="P44" i="21"/>
  <c r="Q45" i="21"/>
  <c r="R35" i="21"/>
  <c r="R27" i="21"/>
  <c r="R26" i="21"/>
  <c r="R46" i="21" s="1"/>
  <c r="S4" i="21"/>
  <c r="R21" i="21"/>
  <c r="R22" i="21"/>
  <c r="R18" i="21"/>
  <c r="R23" i="21"/>
  <c r="R24" i="21"/>
  <c r="R20" i="21"/>
  <c r="R25" i="21"/>
  <c r="O40" i="21"/>
  <c r="O37" i="21"/>
  <c r="O36" i="21"/>
  <c r="O38" i="21"/>
  <c r="Q19" i="21"/>
  <c r="Q16" i="21"/>
  <c r="P40" i="20"/>
  <c r="P37" i="20"/>
  <c r="P36" i="20"/>
  <c r="P38" i="20"/>
  <c r="Q30" i="20"/>
  <c r="Q39" i="20" s="1"/>
  <c r="Q44" i="20"/>
  <c r="R16" i="20"/>
  <c r="R19" i="20"/>
  <c r="S35" i="20"/>
  <c r="S27" i="20"/>
  <c r="S23" i="20"/>
  <c r="S26" i="20"/>
  <c r="S46" i="20" s="1"/>
  <c r="S25" i="20"/>
  <c r="S24" i="20"/>
  <c r="S18" i="20"/>
  <c r="S22" i="20"/>
  <c r="S21" i="20"/>
  <c r="S20" i="20"/>
  <c r="T4" i="20"/>
  <c r="P30" i="19"/>
  <c r="P39" i="19" s="1"/>
  <c r="P44" i="19"/>
  <c r="Q16" i="19"/>
  <c r="Q19" i="19"/>
  <c r="R35" i="19"/>
  <c r="R27" i="19"/>
  <c r="R25" i="19"/>
  <c r="R21" i="19"/>
  <c r="S4" i="19"/>
  <c r="R24" i="19"/>
  <c r="R18" i="19"/>
  <c r="R26" i="19"/>
  <c r="R46" i="19" s="1"/>
  <c r="R23" i="19"/>
  <c r="R22" i="19"/>
  <c r="R20" i="19"/>
  <c r="O38" i="19"/>
  <c r="O37" i="19"/>
  <c r="O40" i="19"/>
  <c r="O36" i="19"/>
  <c r="L38" i="9"/>
  <c r="L40" i="9"/>
  <c r="M30" i="9"/>
  <c r="O18" i="9"/>
  <c r="M44" i="9"/>
  <c r="N19" i="9"/>
  <c r="N30" i="9" s="1"/>
  <c r="N16" i="9"/>
  <c r="P4" i="9"/>
  <c r="O35" i="9"/>
  <c r="N45" i="9"/>
  <c r="N48" i="9"/>
  <c r="N46" i="9"/>
  <c r="R48" i="21" l="1"/>
  <c r="R47" i="21"/>
  <c r="N37" i="9"/>
  <c r="N39" i="9"/>
  <c r="T48" i="23"/>
  <c r="T47" i="23"/>
  <c r="R48" i="22"/>
  <c r="R47" i="22"/>
  <c r="R48" i="25"/>
  <c r="R47" i="25"/>
  <c r="R48" i="19"/>
  <c r="R47" i="19"/>
  <c r="M36" i="9"/>
  <c r="M39" i="9"/>
  <c r="S48" i="26"/>
  <c r="S47" i="26"/>
  <c r="S48" i="20"/>
  <c r="S47" i="20"/>
  <c r="S48" i="24"/>
  <c r="S47" i="24"/>
  <c r="V43" i="28"/>
  <c r="V42" i="28"/>
  <c r="S45" i="20"/>
  <c r="U28" i="28"/>
  <c r="U41" i="28"/>
  <c r="T34" i="28"/>
  <c r="T36" i="28"/>
  <c r="T37" i="28"/>
  <c r="T35" i="28"/>
  <c r="W10" i="28"/>
  <c r="W23" i="28" s="1"/>
  <c r="W9" i="28"/>
  <c r="W22" i="28" s="1"/>
  <c r="W8" i="28"/>
  <c r="W21" i="28" s="1"/>
  <c r="W7" i="28"/>
  <c r="W20" i="28" s="1"/>
  <c r="W6" i="28"/>
  <c r="W19" i="28" s="1"/>
  <c r="W5" i="28"/>
  <c r="W33" i="28"/>
  <c r="W11" i="28"/>
  <c r="W24" i="28" s="1"/>
  <c r="X4" i="28"/>
  <c r="X13" i="28" s="1"/>
  <c r="X26" i="28" s="1"/>
  <c r="X44" i="28" s="1"/>
  <c r="W12" i="28"/>
  <c r="W25" i="28" s="1"/>
  <c r="W17" i="28"/>
  <c r="V18" i="28"/>
  <c r="V15" i="28"/>
  <c r="T45" i="23"/>
  <c r="U20" i="27"/>
  <c r="U33" i="27"/>
  <c r="U25" i="27"/>
  <c r="U43" i="27" s="1"/>
  <c r="U22" i="27"/>
  <c r="U44" i="27"/>
  <c r="V4" i="27"/>
  <c r="U21" i="27"/>
  <c r="U24" i="27"/>
  <c r="U17" i="27"/>
  <c r="U19" i="27"/>
  <c r="U23" i="27"/>
  <c r="R36" i="27"/>
  <c r="R34" i="27"/>
  <c r="R35" i="27"/>
  <c r="R37" i="27"/>
  <c r="T15" i="27"/>
  <c r="T18" i="27"/>
  <c r="T42" i="27"/>
  <c r="S28" i="27"/>
  <c r="S41" i="27"/>
  <c r="R45" i="19"/>
  <c r="P21" i="9"/>
  <c r="P23" i="9"/>
  <c r="P25" i="9"/>
  <c r="P27" i="9"/>
  <c r="P47" i="9" s="1"/>
  <c r="P20" i="9"/>
  <c r="P22" i="9"/>
  <c r="P24" i="9"/>
  <c r="P26" i="9"/>
  <c r="R45" i="22"/>
  <c r="R45" i="25"/>
  <c r="S45" i="26"/>
  <c r="R30" i="26"/>
  <c r="R39" i="26" s="1"/>
  <c r="R44" i="26"/>
  <c r="S19" i="26"/>
  <c r="S16" i="26"/>
  <c r="T35" i="26"/>
  <c r="T18" i="26"/>
  <c r="T27" i="26"/>
  <c r="T24" i="26"/>
  <c r="T20" i="26"/>
  <c r="U4" i="26"/>
  <c r="T23" i="26"/>
  <c r="T22" i="26"/>
  <c r="T26" i="26"/>
  <c r="T46" i="26" s="1"/>
  <c r="T25" i="26"/>
  <c r="T21" i="26"/>
  <c r="Q38" i="26"/>
  <c r="Q36" i="26"/>
  <c r="Q40" i="26"/>
  <c r="Q37" i="26"/>
  <c r="S35" i="25"/>
  <c r="S26" i="25"/>
  <c r="S46" i="25" s="1"/>
  <c r="S18" i="25"/>
  <c r="S25" i="25"/>
  <c r="S24" i="25"/>
  <c r="S23" i="25"/>
  <c r="S22" i="25"/>
  <c r="S27" i="25"/>
  <c r="S21" i="25"/>
  <c r="T4" i="25"/>
  <c r="S20" i="25"/>
  <c r="P38" i="25"/>
  <c r="P37" i="25"/>
  <c r="P40" i="25"/>
  <c r="P36" i="25"/>
  <c r="R19" i="25"/>
  <c r="R16" i="25"/>
  <c r="Q30" i="25"/>
  <c r="Q39" i="25" s="1"/>
  <c r="Q44" i="25"/>
  <c r="S45" i="24"/>
  <c r="R30" i="24"/>
  <c r="R39" i="24" s="1"/>
  <c r="R44" i="24"/>
  <c r="S19" i="24"/>
  <c r="S16" i="24"/>
  <c r="T35" i="24"/>
  <c r="T18" i="24"/>
  <c r="T27" i="24"/>
  <c r="T24" i="24"/>
  <c r="T20" i="24"/>
  <c r="T26" i="24"/>
  <c r="T46" i="24" s="1"/>
  <c r="T22" i="24"/>
  <c r="T21" i="24"/>
  <c r="T23" i="24"/>
  <c r="T25" i="24"/>
  <c r="U4" i="24"/>
  <c r="Q36" i="24"/>
  <c r="Q37" i="24"/>
  <c r="Q38" i="24"/>
  <c r="Q40" i="24"/>
  <c r="R40" i="23"/>
  <c r="R37" i="23"/>
  <c r="R36" i="23"/>
  <c r="R38" i="23"/>
  <c r="U35" i="23"/>
  <c r="U27" i="23"/>
  <c r="U25" i="23"/>
  <c r="V4" i="23"/>
  <c r="U18" i="23"/>
  <c r="U26" i="23"/>
  <c r="U46" i="23" s="1"/>
  <c r="U24" i="23"/>
  <c r="U23" i="23"/>
  <c r="U22" i="23"/>
  <c r="U21" i="23"/>
  <c r="U20" i="23"/>
  <c r="T19" i="23"/>
  <c r="T16" i="23"/>
  <c r="S30" i="23"/>
  <c r="S39" i="23" s="1"/>
  <c r="S44" i="23"/>
  <c r="Q30" i="22"/>
  <c r="Q39" i="22" s="1"/>
  <c r="Q44" i="22"/>
  <c r="S35" i="22"/>
  <c r="S18" i="22"/>
  <c r="S27" i="22"/>
  <c r="S25" i="22"/>
  <c r="S26" i="22"/>
  <c r="S46" i="22" s="1"/>
  <c r="S23" i="22"/>
  <c r="S24" i="22"/>
  <c r="S20" i="22"/>
  <c r="S22" i="22"/>
  <c r="S21" i="22"/>
  <c r="T4" i="22"/>
  <c r="P37" i="22"/>
  <c r="P40" i="22"/>
  <c r="P38" i="22"/>
  <c r="P36" i="22"/>
  <c r="R19" i="22"/>
  <c r="R16" i="22"/>
  <c r="Q30" i="21"/>
  <c r="Q39" i="21" s="1"/>
  <c r="Q44" i="21"/>
  <c r="R19" i="21"/>
  <c r="R16" i="21"/>
  <c r="S35" i="21"/>
  <c r="S18" i="21"/>
  <c r="S22" i="21"/>
  <c r="T4" i="21"/>
  <c r="S26" i="21"/>
  <c r="S46" i="21" s="1"/>
  <c r="S23" i="21"/>
  <c r="S27" i="21"/>
  <c r="S24" i="21"/>
  <c r="S20" i="21"/>
  <c r="S25" i="21"/>
  <c r="S21" i="21"/>
  <c r="R45" i="21"/>
  <c r="P40" i="21"/>
  <c r="P38" i="21"/>
  <c r="P37" i="21"/>
  <c r="P36" i="21"/>
  <c r="M38" i="9"/>
  <c r="T35" i="20"/>
  <c r="T26" i="20"/>
  <c r="T46" i="20" s="1"/>
  <c r="T22" i="20"/>
  <c r="T18" i="20"/>
  <c r="U4" i="20"/>
  <c r="T23" i="20"/>
  <c r="T27" i="20"/>
  <c r="T25" i="20"/>
  <c r="T24" i="20"/>
  <c r="T21" i="20"/>
  <c r="T20" i="20"/>
  <c r="S19" i="20"/>
  <c r="S16" i="20"/>
  <c r="R30" i="20"/>
  <c r="R39" i="20" s="1"/>
  <c r="R44" i="20"/>
  <c r="Q36" i="20"/>
  <c r="Q38" i="20"/>
  <c r="Q37" i="20"/>
  <c r="Q40" i="20"/>
  <c r="Q30" i="19"/>
  <c r="Q39" i="19" s="1"/>
  <c r="Q44" i="19"/>
  <c r="R16" i="19"/>
  <c r="R19" i="19"/>
  <c r="S35" i="19"/>
  <c r="S24" i="19"/>
  <c r="S20" i="19"/>
  <c r="S18" i="19"/>
  <c r="S27" i="19"/>
  <c r="S26" i="19"/>
  <c r="S46" i="19" s="1"/>
  <c r="S25" i="19"/>
  <c r="S23" i="19"/>
  <c r="S22" i="19"/>
  <c r="S21" i="19"/>
  <c r="T4" i="19"/>
  <c r="P40" i="19"/>
  <c r="P38" i="19"/>
  <c r="P36" i="19"/>
  <c r="P37" i="19"/>
  <c r="N44" i="9"/>
  <c r="M37" i="9"/>
  <c r="M40" i="9"/>
  <c r="P18" i="9"/>
  <c r="O19" i="9"/>
  <c r="O30" i="9" s="1"/>
  <c r="O16" i="9"/>
  <c r="N38" i="9"/>
  <c r="N36" i="9"/>
  <c r="N40" i="9"/>
  <c r="O48" i="9"/>
  <c r="O46" i="9"/>
  <c r="O45" i="9"/>
  <c r="Q4" i="9"/>
  <c r="P35" i="9"/>
  <c r="S48" i="19" l="1"/>
  <c r="S47" i="19"/>
  <c r="O36" i="9"/>
  <c r="O39" i="9"/>
  <c r="S48" i="21"/>
  <c r="S47" i="21"/>
  <c r="S48" i="25"/>
  <c r="S47" i="25"/>
  <c r="T48" i="26"/>
  <c r="T47" i="26"/>
  <c r="T48" i="20"/>
  <c r="T47" i="20"/>
  <c r="U48" i="23"/>
  <c r="U47" i="23"/>
  <c r="S48" i="22"/>
  <c r="S47" i="22"/>
  <c r="T48" i="24"/>
  <c r="T47" i="24"/>
  <c r="W43" i="28"/>
  <c r="X9" i="28"/>
  <c r="X22" i="28" s="1"/>
  <c r="X8" i="28"/>
  <c r="X21" i="28" s="1"/>
  <c r="X7" i="28"/>
  <c r="X20" i="28" s="1"/>
  <c r="X6" i="28"/>
  <c r="X19" i="28" s="1"/>
  <c r="X5" i="28"/>
  <c r="X17" i="28"/>
  <c r="X10" i="28"/>
  <c r="X23" i="28" s="1"/>
  <c r="X33" i="28"/>
  <c r="X11" i="28"/>
  <c r="X24" i="28" s="1"/>
  <c r="Y4" i="28"/>
  <c r="Y13" i="28" s="1"/>
  <c r="Y26" i="28" s="1"/>
  <c r="Y44" i="28" s="1"/>
  <c r="X12" i="28"/>
  <c r="X25" i="28" s="1"/>
  <c r="W15" i="28"/>
  <c r="W18" i="28"/>
  <c r="W42" i="28"/>
  <c r="V28" i="28"/>
  <c r="V41" i="28"/>
  <c r="U36" i="28"/>
  <c r="U34" i="28"/>
  <c r="U35" i="28"/>
  <c r="U37" i="28"/>
  <c r="U45" i="23"/>
  <c r="U42" i="27"/>
  <c r="U15" i="27"/>
  <c r="U18" i="27"/>
  <c r="S36" i="27"/>
  <c r="S34" i="27"/>
  <c r="S35" i="27"/>
  <c r="S37" i="27"/>
  <c r="V33" i="27"/>
  <c r="V25" i="27"/>
  <c r="V43" i="27" s="1"/>
  <c r="V22" i="27"/>
  <c r="V20" i="27"/>
  <c r="V44" i="27"/>
  <c r="W4" i="27"/>
  <c r="V21" i="27"/>
  <c r="V24" i="27"/>
  <c r="V23" i="27"/>
  <c r="V17" i="27"/>
  <c r="V19" i="27"/>
  <c r="T28" i="27"/>
  <c r="T41" i="27"/>
  <c r="S45" i="25"/>
  <c r="Q21" i="9"/>
  <c r="Q25" i="9"/>
  <c r="Q20" i="9"/>
  <c r="Q24" i="9"/>
  <c r="Q23" i="9"/>
  <c r="Q27" i="9"/>
  <c r="Q47" i="9" s="1"/>
  <c r="Q22" i="9"/>
  <c r="Q26" i="9"/>
  <c r="O44" i="9"/>
  <c r="T45" i="26"/>
  <c r="S30" i="26"/>
  <c r="S39" i="26" s="1"/>
  <c r="S44" i="26"/>
  <c r="U35" i="26"/>
  <c r="U18" i="26"/>
  <c r="U23" i="26"/>
  <c r="U27" i="26"/>
  <c r="U20" i="26"/>
  <c r="U22" i="26"/>
  <c r="U26" i="26"/>
  <c r="U46" i="26" s="1"/>
  <c r="U25" i="26"/>
  <c r="U21" i="26"/>
  <c r="V4" i="26"/>
  <c r="U24" i="26"/>
  <c r="T16" i="26"/>
  <c r="T19" i="26"/>
  <c r="R38" i="26"/>
  <c r="R40" i="26"/>
  <c r="R36" i="26"/>
  <c r="R37" i="26"/>
  <c r="Q40" i="25"/>
  <c r="Q38" i="25"/>
  <c r="Q36" i="25"/>
  <c r="Q37" i="25"/>
  <c r="S19" i="25"/>
  <c r="S16" i="25"/>
  <c r="T25" i="25"/>
  <c r="T18" i="25"/>
  <c r="T35" i="25"/>
  <c r="T27" i="25"/>
  <c r="T26" i="25"/>
  <c r="T46" i="25" s="1"/>
  <c r="T21" i="25"/>
  <c r="U4" i="25"/>
  <c r="T20" i="25"/>
  <c r="T24" i="25"/>
  <c r="T23" i="25"/>
  <c r="T22" i="25"/>
  <c r="R30" i="25"/>
  <c r="R39" i="25" s="1"/>
  <c r="R44" i="25"/>
  <c r="T16" i="24"/>
  <c r="T19" i="24"/>
  <c r="S30" i="24"/>
  <c r="S39" i="24" s="1"/>
  <c r="S44" i="24"/>
  <c r="U35" i="24"/>
  <c r="U27" i="24"/>
  <c r="U23" i="24"/>
  <c r="U18" i="24"/>
  <c r="U25" i="24"/>
  <c r="U21" i="24"/>
  <c r="V4" i="24"/>
  <c r="U26" i="24"/>
  <c r="U46" i="24" s="1"/>
  <c r="U20" i="24"/>
  <c r="U22" i="24"/>
  <c r="U24" i="24"/>
  <c r="T45" i="24"/>
  <c r="R37" i="24"/>
  <c r="R38" i="24"/>
  <c r="R40" i="24"/>
  <c r="R36" i="24"/>
  <c r="U19" i="23"/>
  <c r="U16" i="23"/>
  <c r="V35" i="23"/>
  <c r="V18" i="23"/>
  <c r="V20" i="23"/>
  <c r="V26" i="23"/>
  <c r="V46" i="23" s="1"/>
  <c r="V22" i="23"/>
  <c r="V24" i="23"/>
  <c r="V23" i="23"/>
  <c r="V21" i="23"/>
  <c r="V27" i="23"/>
  <c r="V25" i="23"/>
  <c r="W4" i="23"/>
  <c r="S38" i="23"/>
  <c r="S36" i="23"/>
  <c r="S40" i="23"/>
  <c r="S37" i="23"/>
  <c r="T30" i="23"/>
  <c r="T39" i="23" s="1"/>
  <c r="T44" i="23"/>
  <c r="S45" i="22"/>
  <c r="R30" i="22"/>
  <c r="R39" i="22" s="1"/>
  <c r="R44" i="22"/>
  <c r="T35" i="22"/>
  <c r="T18" i="22"/>
  <c r="T26" i="22"/>
  <c r="T46" i="22" s="1"/>
  <c r="T24" i="22"/>
  <c r="T20" i="22"/>
  <c r="T27" i="22"/>
  <c r="T25" i="22"/>
  <c r="T21" i="22"/>
  <c r="T22" i="22"/>
  <c r="T23" i="22"/>
  <c r="U4" i="22"/>
  <c r="S19" i="22"/>
  <c r="S16" i="22"/>
  <c r="Q38" i="22"/>
  <c r="Q36" i="22"/>
  <c r="Q37" i="22"/>
  <c r="Q40" i="22"/>
  <c r="S19" i="21"/>
  <c r="S16" i="21"/>
  <c r="R30" i="21"/>
  <c r="R39" i="21" s="1"/>
  <c r="R44" i="21"/>
  <c r="S45" i="21"/>
  <c r="T35" i="21"/>
  <c r="T27" i="21"/>
  <c r="T23" i="21"/>
  <c r="T18" i="21"/>
  <c r="T24" i="21"/>
  <c r="T20" i="21"/>
  <c r="T25" i="21"/>
  <c r="T21" i="21"/>
  <c r="T22" i="21"/>
  <c r="U4" i="21"/>
  <c r="T26" i="21"/>
  <c r="T46" i="21" s="1"/>
  <c r="Q38" i="21"/>
  <c r="Q36" i="21"/>
  <c r="Q37" i="21"/>
  <c r="Q40" i="21"/>
  <c r="T45" i="20"/>
  <c r="R37" i="20"/>
  <c r="R40" i="20"/>
  <c r="R36" i="20"/>
  <c r="R38" i="20"/>
  <c r="T19" i="20"/>
  <c r="T16" i="20"/>
  <c r="S30" i="20"/>
  <c r="S39" i="20" s="1"/>
  <c r="S44" i="20"/>
  <c r="U35" i="20"/>
  <c r="U25" i="20"/>
  <c r="U21" i="20"/>
  <c r="V4" i="20"/>
  <c r="U18" i="20"/>
  <c r="U27" i="20"/>
  <c r="U24" i="20"/>
  <c r="U26" i="20"/>
  <c r="U46" i="20" s="1"/>
  <c r="U20" i="20"/>
  <c r="U22" i="20"/>
  <c r="U23" i="20"/>
  <c r="T35" i="19"/>
  <c r="T18" i="19"/>
  <c r="T23" i="19"/>
  <c r="T20" i="19"/>
  <c r="T21" i="19"/>
  <c r="U4" i="19"/>
  <c r="T26" i="19"/>
  <c r="T46" i="19" s="1"/>
  <c r="T25" i="19"/>
  <c r="T27" i="19"/>
  <c r="T24" i="19"/>
  <c r="T22" i="19"/>
  <c r="S45" i="19"/>
  <c r="R30" i="19"/>
  <c r="R39" i="19" s="1"/>
  <c r="R44" i="19"/>
  <c r="S19" i="19"/>
  <c r="S16" i="19"/>
  <c r="Q36" i="19"/>
  <c r="Q40" i="19"/>
  <c r="Q38" i="19"/>
  <c r="Q37" i="19"/>
  <c r="P19" i="9"/>
  <c r="P30" i="9" s="1"/>
  <c r="P16" i="9"/>
  <c r="Q18" i="9"/>
  <c r="P48" i="9"/>
  <c r="R4" i="9"/>
  <c r="Q35" i="9"/>
  <c r="O37" i="9"/>
  <c r="O40" i="9"/>
  <c r="O38" i="9"/>
  <c r="P45" i="9"/>
  <c r="P46" i="9"/>
  <c r="V48" i="23" l="1"/>
  <c r="V47" i="23"/>
  <c r="P36" i="9"/>
  <c r="P39" i="9"/>
  <c r="T48" i="21"/>
  <c r="T47" i="21"/>
  <c r="U48" i="24"/>
  <c r="U47" i="24"/>
  <c r="U48" i="20"/>
  <c r="U47" i="20"/>
  <c r="T48" i="22"/>
  <c r="T47" i="22"/>
  <c r="U48" i="26"/>
  <c r="U47" i="26"/>
  <c r="T48" i="25"/>
  <c r="T47" i="25"/>
  <c r="T48" i="19"/>
  <c r="T47" i="19"/>
  <c r="X43" i="28"/>
  <c r="X15" i="28"/>
  <c r="X18" i="28"/>
  <c r="Y8" i="28"/>
  <c r="Y21" i="28" s="1"/>
  <c r="Y7" i="28"/>
  <c r="Y20" i="28" s="1"/>
  <c r="Y6" i="28"/>
  <c r="Y19" i="28" s="1"/>
  <c r="Y5" i="28"/>
  <c r="Y17" i="28"/>
  <c r="Y9" i="28"/>
  <c r="Y22" i="28" s="1"/>
  <c r="Y10" i="28"/>
  <c r="Y23" i="28" s="1"/>
  <c r="Y33" i="28"/>
  <c r="Z4" i="28"/>
  <c r="Z13" i="28" s="1"/>
  <c r="Z26" i="28" s="1"/>
  <c r="Z44" i="28" s="1"/>
  <c r="Y11" i="28"/>
  <c r="Y24" i="28" s="1"/>
  <c r="Y12" i="28"/>
  <c r="Y25" i="28" s="1"/>
  <c r="V36" i="28"/>
  <c r="V34" i="28"/>
  <c r="V37" i="28"/>
  <c r="V35" i="28"/>
  <c r="W28" i="28"/>
  <c r="W41" i="28"/>
  <c r="X42" i="28"/>
  <c r="T45" i="22"/>
  <c r="U45" i="24"/>
  <c r="W44" i="27"/>
  <c r="W22" i="27"/>
  <c r="W25" i="27"/>
  <c r="W43" i="27" s="1"/>
  <c r="W21" i="27"/>
  <c r="W24" i="27"/>
  <c r="W33" i="27"/>
  <c r="X4" i="27"/>
  <c r="W23" i="27"/>
  <c r="W17" i="27"/>
  <c r="W19" i="27"/>
  <c r="W20" i="27"/>
  <c r="V15" i="27"/>
  <c r="V18" i="27"/>
  <c r="U28" i="27"/>
  <c r="U41" i="27"/>
  <c r="T34" i="27"/>
  <c r="T35" i="27"/>
  <c r="T37" i="27"/>
  <c r="T36" i="27"/>
  <c r="V42" i="27"/>
  <c r="U45" i="20"/>
  <c r="T45" i="19"/>
  <c r="R20" i="9"/>
  <c r="R22" i="9"/>
  <c r="R24" i="9"/>
  <c r="R26" i="9"/>
  <c r="R21" i="9"/>
  <c r="R23" i="9"/>
  <c r="R25" i="9"/>
  <c r="R27" i="9"/>
  <c r="R47" i="9" s="1"/>
  <c r="U45" i="26"/>
  <c r="T30" i="26"/>
  <c r="T39" i="26" s="1"/>
  <c r="T44" i="26"/>
  <c r="U16" i="26"/>
  <c r="U19" i="26"/>
  <c r="V35" i="26"/>
  <c r="V27" i="26"/>
  <c r="V22" i="26"/>
  <c r="V26" i="26"/>
  <c r="V46" i="26" s="1"/>
  <c r="V25" i="26"/>
  <c r="V21" i="26"/>
  <c r="W4" i="26"/>
  <c r="V23" i="26"/>
  <c r="V18" i="26"/>
  <c r="V24" i="26"/>
  <c r="V20" i="26"/>
  <c r="S40" i="26"/>
  <c r="S36" i="26"/>
  <c r="S37" i="26"/>
  <c r="S38" i="26"/>
  <c r="T45" i="25"/>
  <c r="R36" i="25"/>
  <c r="R40" i="25"/>
  <c r="R37" i="25"/>
  <c r="R38" i="25"/>
  <c r="T16" i="25"/>
  <c r="T19" i="25"/>
  <c r="U35" i="25"/>
  <c r="U18" i="25"/>
  <c r="U24" i="25"/>
  <c r="U27" i="25"/>
  <c r="U26" i="25"/>
  <c r="U46" i="25" s="1"/>
  <c r="U20" i="25"/>
  <c r="U23" i="25"/>
  <c r="V4" i="25"/>
  <c r="U22" i="25"/>
  <c r="U25" i="25"/>
  <c r="U21" i="25"/>
  <c r="S30" i="25"/>
  <c r="S39" i="25" s="1"/>
  <c r="S44" i="25"/>
  <c r="V35" i="24"/>
  <c r="V27" i="24"/>
  <c r="V26" i="24"/>
  <c r="V46" i="24" s="1"/>
  <c r="V22" i="24"/>
  <c r="V18" i="24"/>
  <c r="V24" i="24"/>
  <c r="V20" i="24"/>
  <c r="V23" i="24"/>
  <c r="V25" i="24"/>
  <c r="W4" i="24"/>
  <c r="V21" i="24"/>
  <c r="U19" i="24"/>
  <c r="U16" i="24"/>
  <c r="T30" i="24"/>
  <c r="T39" i="24" s="1"/>
  <c r="T44" i="24"/>
  <c r="S38" i="24"/>
  <c r="S40" i="24"/>
  <c r="S36" i="24"/>
  <c r="S37" i="24"/>
  <c r="T38" i="23"/>
  <c r="T36" i="23"/>
  <c r="T37" i="23"/>
  <c r="T40" i="23"/>
  <c r="W35" i="23"/>
  <c r="W18" i="23"/>
  <c r="W27" i="23"/>
  <c r="W26" i="23"/>
  <c r="W46" i="23" s="1"/>
  <c r="W25" i="23"/>
  <c r="W24" i="23"/>
  <c r="W23" i="23"/>
  <c r="W22" i="23"/>
  <c r="W21" i="23"/>
  <c r="W20" i="23"/>
  <c r="X4" i="23"/>
  <c r="V19" i="23"/>
  <c r="V16" i="23"/>
  <c r="V45" i="23"/>
  <c r="U30" i="23"/>
  <c r="U39" i="23" s="1"/>
  <c r="U44" i="23"/>
  <c r="S30" i="22"/>
  <c r="S39" i="22" s="1"/>
  <c r="S44" i="22"/>
  <c r="T16" i="22"/>
  <c r="T19" i="22"/>
  <c r="U35" i="22"/>
  <c r="U26" i="22"/>
  <c r="U46" i="22" s="1"/>
  <c r="U25" i="22"/>
  <c r="U24" i="22"/>
  <c r="U23" i="22"/>
  <c r="U22" i="22"/>
  <c r="U21" i="22"/>
  <c r="U20" i="22"/>
  <c r="U18" i="22"/>
  <c r="U27" i="22"/>
  <c r="V4" i="22"/>
  <c r="R38" i="22"/>
  <c r="R40" i="22"/>
  <c r="R37" i="22"/>
  <c r="R36" i="22"/>
  <c r="T45" i="21"/>
  <c r="U35" i="21"/>
  <c r="U18" i="21"/>
  <c r="U25" i="21"/>
  <c r="U24" i="21"/>
  <c r="U23" i="21"/>
  <c r="U22" i="21"/>
  <c r="U21" i="21"/>
  <c r="U20" i="21"/>
  <c r="U27" i="21"/>
  <c r="V4" i="21"/>
  <c r="U26" i="21"/>
  <c r="U46" i="21" s="1"/>
  <c r="R38" i="21"/>
  <c r="R37" i="21"/>
  <c r="R36" i="21"/>
  <c r="R40" i="21"/>
  <c r="T19" i="21"/>
  <c r="T16" i="21"/>
  <c r="S30" i="21"/>
  <c r="S39" i="21" s="1"/>
  <c r="S44" i="21"/>
  <c r="P44" i="9"/>
  <c r="U19" i="20"/>
  <c r="U16" i="20"/>
  <c r="V18" i="20"/>
  <c r="V35" i="20"/>
  <c r="V24" i="20"/>
  <c r="V20" i="20"/>
  <c r="V26" i="20"/>
  <c r="V46" i="20" s="1"/>
  <c r="V25" i="20"/>
  <c r="V22" i="20"/>
  <c r="V21" i="20"/>
  <c r="V23" i="20"/>
  <c r="W4" i="20"/>
  <c r="V27" i="20"/>
  <c r="S38" i="20"/>
  <c r="S40" i="20"/>
  <c r="S36" i="20"/>
  <c r="S37" i="20"/>
  <c r="T30" i="20"/>
  <c r="T39" i="20" s="1"/>
  <c r="T44" i="20"/>
  <c r="U18" i="19"/>
  <c r="U35" i="19"/>
  <c r="U27" i="19"/>
  <c r="U26" i="19"/>
  <c r="U46" i="19" s="1"/>
  <c r="U22" i="19"/>
  <c r="U25" i="19"/>
  <c r="U23" i="19"/>
  <c r="U24" i="19"/>
  <c r="U45" i="19" s="1"/>
  <c r="U20" i="19"/>
  <c r="U21" i="19"/>
  <c r="V4" i="19"/>
  <c r="R37" i="19"/>
  <c r="R38" i="19"/>
  <c r="R40" i="19"/>
  <c r="R36" i="19"/>
  <c r="S30" i="19"/>
  <c r="S39" i="19" s="1"/>
  <c r="S44" i="19"/>
  <c r="T19" i="19"/>
  <c r="T16" i="19"/>
  <c r="R18" i="9"/>
  <c r="Q19" i="9"/>
  <c r="Q44" i="9" s="1"/>
  <c r="Q16" i="9"/>
  <c r="P38" i="9"/>
  <c r="P37" i="9"/>
  <c r="P40" i="9"/>
  <c r="Q45" i="9"/>
  <c r="Q46" i="9"/>
  <c r="Q48" i="9"/>
  <c r="S4" i="9"/>
  <c r="R35" i="9"/>
  <c r="U48" i="19" l="1"/>
  <c r="U47" i="19"/>
  <c r="U48" i="21"/>
  <c r="U47" i="21"/>
  <c r="V48" i="26"/>
  <c r="V47" i="26"/>
  <c r="U48" i="22"/>
  <c r="U47" i="22"/>
  <c r="W48" i="23"/>
  <c r="W47" i="23"/>
  <c r="V48" i="24"/>
  <c r="V47" i="24"/>
  <c r="U48" i="25"/>
  <c r="U47" i="25"/>
  <c r="V48" i="20"/>
  <c r="V47" i="20"/>
  <c r="Y43" i="28"/>
  <c r="Y18" i="28"/>
  <c r="Y15" i="28"/>
  <c r="Y42" i="28"/>
  <c r="W36" i="28"/>
  <c r="W34" i="28"/>
  <c r="W37" i="28"/>
  <c r="W35" i="28"/>
  <c r="Z7" i="28"/>
  <c r="Z20" i="28" s="1"/>
  <c r="Z6" i="28"/>
  <c r="Z19" i="28" s="1"/>
  <c r="Z5" i="28"/>
  <c r="Z17" i="28"/>
  <c r="Z33" i="28"/>
  <c r="Z9" i="28"/>
  <c r="Z22" i="28" s="1"/>
  <c r="AA4" i="28"/>
  <c r="AA13" i="28" s="1"/>
  <c r="AA26" i="28" s="1"/>
  <c r="AA44" i="28" s="1"/>
  <c r="Z12" i="28"/>
  <c r="Z25" i="28" s="1"/>
  <c r="Z10" i="28"/>
  <c r="Z23" i="28" s="1"/>
  <c r="Z8" i="28"/>
  <c r="Z21" i="28" s="1"/>
  <c r="Z11" i="28"/>
  <c r="Z24" i="28" s="1"/>
  <c r="X28" i="28"/>
  <c r="X41" i="28"/>
  <c r="W42" i="27"/>
  <c r="V41" i="27"/>
  <c r="V28" i="27"/>
  <c r="W15" i="27"/>
  <c r="W18" i="27"/>
  <c r="X22" i="27"/>
  <c r="X25" i="27"/>
  <c r="X43" i="27" s="1"/>
  <c r="X33" i="27"/>
  <c r="X24" i="27"/>
  <c r="X23" i="27"/>
  <c r="X19" i="27"/>
  <c r="Y4" i="27"/>
  <c r="X17" i="27"/>
  <c r="X21" i="27"/>
  <c r="X44" i="27"/>
  <c r="X20" i="27"/>
  <c r="U34" i="27"/>
  <c r="U35" i="27"/>
  <c r="U36" i="27"/>
  <c r="U37" i="27"/>
  <c r="U45" i="22"/>
  <c r="V45" i="24"/>
  <c r="W45" i="23"/>
  <c r="S22" i="9"/>
  <c r="S26" i="9"/>
  <c r="S21" i="9"/>
  <c r="S25" i="9"/>
  <c r="S20" i="9"/>
  <c r="S24" i="9"/>
  <c r="S23" i="9"/>
  <c r="S27" i="9"/>
  <c r="S47" i="9" s="1"/>
  <c r="T37" i="26"/>
  <c r="T36" i="26"/>
  <c r="T38" i="26"/>
  <c r="T40" i="26"/>
  <c r="V19" i="26"/>
  <c r="V16" i="26"/>
  <c r="U30" i="26"/>
  <c r="U39" i="26" s="1"/>
  <c r="U44" i="26"/>
  <c r="W35" i="26"/>
  <c r="W26" i="26"/>
  <c r="W46" i="26" s="1"/>
  <c r="W18" i="26"/>
  <c r="W25" i="26"/>
  <c r="W21" i="26"/>
  <c r="X4" i="26"/>
  <c r="W22" i="26"/>
  <c r="W24" i="26"/>
  <c r="W20" i="26"/>
  <c r="W27" i="26"/>
  <c r="W23" i="26"/>
  <c r="V45" i="26"/>
  <c r="S37" i="25"/>
  <c r="S36" i="25"/>
  <c r="S38" i="25"/>
  <c r="S40" i="25"/>
  <c r="V27" i="25"/>
  <c r="V23" i="25"/>
  <c r="V35" i="25"/>
  <c r="V25" i="25"/>
  <c r="V24" i="25"/>
  <c r="V22" i="25"/>
  <c r="W4" i="25"/>
  <c r="V18" i="25"/>
  <c r="V26" i="25"/>
  <c r="V46" i="25" s="1"/>
  <c r="V20" i="25"/>
  <c r="V21" i="25"/>
  <c r="U16" i="25"/>
  <c r="U19" i="25"/>
  <c r="T30" i="25"/>
  <c r="T39" i="25" s="1"/>
  <c r="T44" i="25"/>
  <c r="U45" i="25"/>
  <c r="T40" i="24"/>
  <c r="T36" i="24"/>
  <c r="T37" i="24"/>
  <c r="T38" i="24"/>
  <c r="W35" i="24"/>
  <c r="W18" i="24"/>
  <c r="W25" i="24"/>
  <c r="W21" i="24"/>
  <c r="X4" i="24"/>
  <c r="W27" i="24"/>
  <c r="W23" i="24"/>
  <c r="W26" i="24"/>
  <c r="W46" i="24" s="1"/>
  <c r="W20" i="24"/>
  <c r="W22" i="24"/>
  <c r="W24" i="24"/>
  <c r="V19" i="24"/>
  <c r="V16" i="24"/>
  <c r="U30" i="24"/>
  <c r="U39" i="24" s="1"/>
  <c r="U44" i="24"/>
  <c r="Q30" i="9"/>
  <c r="U40" i="23"/>
  <c r="U37" i="23"/>
  <c r="U38" i="23"/>
  <c r="U36" i="23"/>
  <c r="X35" i="23"/>
  <c r="X18" i="23"/>
  <c r="X26" i="23"/>
  <c r="X46" i="23" s="1"/>
  <c r="X24" i="23"/>
  <c r="X23" i="23"/>
  <c r="X22" i="23"/>
  <c r="X21" i="23"/>
  <c r="X20" i="23"/>
  <c r="Y4" i="23"/>
  <c r="X25" i="23"/>
  <c r="X27" i="23"/>
  <c r="W19" i="23"/>
  <c r="W16" i="23"/>
  <c r="V30" i="23"/>
  <c r="V39" i="23" s="1"/>
  <c r="V44" i="23"/>
  <c r="V35" i="22"/>
  <c r="V27" i="22"/>
  <c r="V26" i="22"/>
  <c r="V46" i="22" s="1"/>
  <c r="V18" i="22"/>
  <c r="V24" i="22"/>
  <c r="V25" i="22"/>
  <c r="V21" i="22"/>
  <c r="W4" i="22"/>
  <c r="V22" i="22"/>
  <c r="V23" i="22"/>
  <c r="V20" i="22"/>
  <c r="T30" i="22"/>
  <c r="T39" i="22" s="1"/>
  <c r="T44" i="22"/>
  <c r="U16" i="22"/>
  <c r="U19" i="22"/>
  <c r="S40" i="22"/>
  <c r="S37" i="22"/>
  <c r="S36" i="22"/>
  <c r="S38" i="22"/>
  <c r="U45" i="21"/>
  <c r="S40" i="21"/>
  <c r="S37" i="21"/>
  <c r="S38" i="21"/>
  <c r="S36" i="21"/>
  <c r="V27" i="21"/>
  <c r="V26" i="21"/>
  <c r="V46" i="21" s="1"/>
  <c r="V35" i="21"/>
  <c r="W4" i="21"/>
  <c r="V18" i="21"/>
  <c r="V24" i="21"/>
  <c r="V20" i="21"/>
  <c r="V25" i="21"/>
  <c r="V21" i="21"/>
  <c r="V22" i="21"/>
  <c r="V23" i="21"/>
  <c r="T30" i="21"/>
  <c r="T39" i="21" s="1"/>
  <c r="T44" i="21"/>
  <c r="U19" i="21"/>
  <c r="U16" i="21"/>
  <c r="T40" i="20"/>
  <c r="T36" i="20"/>
  <c r="T38" i="20"/>
  <c r="T37" i="20"/>
  <c r="V16" i="20"/>
  <c r="V19" i="20"/>
  <c r="W27" i="20"/>
  <c r="W35" i="20"/>
  <c r="W18" i="20"/>
  <c r="W23" i="20"/>
  <c r="W20" i="20"/>
  <c r="X4" i="20"/>
  <c r="W26" i="20"/>
  <c r="W46" i="20" s="1"/>
  <c r="W25" i="20"/>
  <c r="W24" i="20"/>
  <c r="W22" i="20"/>
  <c r="W21" i="20"/>
  <c r="V45" i="20"/>
  <c r="U30" i="20"/>
  <c r="U39" i="20" s="1"/>
  <c r="U44" i="20"/>
  <c r="T30" i="19"/>
  <c r="T39" i="19" s="1"/>
  <c r="T44" i="19"/>
  <c r="V27" i="19"/>
  <c r="V35" i="19"/>
  <c r="V25" i="19"/>
  <c r="V21" i="19"/>
  <c r="W4" i="19"/>
  <c r="V18" i="19"/>
  <c r="V23" i="19"/>
  <c r="V22" i="19"/>
  <c r="V24" i="19"/>
  <c r="V20" i="19"/>
  <c r="V26" i="19"/>
  <c r="V46" i="19" s="1"/>
  <c r="S38" i="19"/>
  <c r="S36" i="19"/>
  <c r="S37" i="19"/>
  <c r="S40" i="19"/>
  <c r="U16" i="19"/>
  <c r="U19" i="19"/>
  <c r="R19" i="9"/>
  <c r="R30" i="9" s="1"/>
  <c r="R16" i="9"/>
  <c r="S18" i="9"/>
  <c r="R45" i="9"/>
  <c r="R46" i="9"/>
  <c r="R48" i="9"/>
  <c r="T4" i="9"/>
  <c r="S35" i="9"/>
  <c r="W48" i="24" l="1"/>
  <c r="W47" i="24"/>
  <c r="V48" i="22"/>
  <c r="V47" i="22"/>
  <c r="W48" i="26"/>
  <c r="W47" i="26"/>
  <c r="R37" i="9"/>
  <c r="R39" i="9"/>
  <c r="V48" i="19"/>
  <c r="V47" i="19"/>
  <c r="Q37" i="9"/>
  <c r="Q39" i="9"/>
  <c r="X48" i="23"/>
  <c r="X47" i="23"/>
  <c r="V48" i="21"/>
  <c r="V47" i="21"/>
  <c r="W48" i="20"/>
  <c r="W47" i="20"/>
  <c r="V48" i="25"/>
  <c r="V47" i="25"/>
  <c r="Z43" i="28"/>
  <c r="Z42" i="28"/>
  <c r="AA6" i="28"/>
  <c r="AA19" i="28" s="1"/>
  <c r="AA5" i="28"/>
  <c r="AA17" i="28"/>
  <c r="AA33" i="28"/>
  <c r="AB4" i="28"/>
  <c r="AB13" i="28" s="1"/>
  <c r="AB26" i="28" s="1"/>
  <c r="AB44" i="28" s="1"/>
  <c r="AA9" i="28"/>
  <c r="AA22" i="28" s="1"/>
  <c r="AA10" i="28"/>
  <c r="AA23" i="28" s="1"/>
  <c r="AA11" i="28"/>
  <c r="AA24" i="28" s="1"/>
  <c r="AA12" i="28"/>
  <c r="AA25" i="28" s="1"/>
  <c r="AA7" i="28"/>
  <c r="AA20" i="28" s="1"/>
  <c r="AA8" i="28"/>
  <c r="AA21" i="28" s="1"/>
  <c r="Z18" i="28"/>
  <c r="Z15" i="28"/>
  <c r="X36" i="28"/>
  <c r="X34" i="28"/>
  <c r="X37" i="28"/>
  <c r="X35" i="28"/>
  <c r="Y28" i="28"/>
  <c r="Y41" i="28"/>
  <c r="W45" i="24"/>
  <c r="X45" i="23"/>
  <c r="X18" i="27"/>
  <c r="X15" i="27"/>
  <c r="X42" i="27"/>
  <c r="W28" i="27"/>
  <c r="W41" i="27"/>
  <c r="Y17" i="27"/>
  <c r="Y25" i="27"/>
  <c r="Y43" i="27" s="1"/>
  <c r="Y21" i="27"/>
  <c r="Y24" i="27"/>
  <c r="Y22" i="27"/>
  <c r="Y33" i="27"/>
  <c r="Y23" i="27"/>
  <c r="Y19" i="27"/>
  <c r="Y20" i="27"/>
  <c r="Y44" i="27"/>
  <c r="Z4" i="27"/>
  <c r="V34" i="27"/>
  <c r="V35" i="27"/>
  <c r="V36" i="27"/>
  <c r="V37" i="27"/>
  <c r="R44" i="9"/>
  <c r="V45" i="19"/>
  <c r="T21" i="9"/>
  <c r="T23" i="9"/>
  <c r="T25" i="9"/>
  <c r="T27" i="9"/>
  <c r="T47" i="9" s="1"/>
  <c r="T20" i="9"/>
  <c r="T22" i="9"/>
  <c r="T24" i="9"/>
  <c r="T26" i="9"/>
  <c r="Q38" i="9"/>
  <c r="W19" i="26"/>
  <c r="W16" i="26"/>
  <c r="U38" i="26"/>
  <c r="U37" i="26"/>
  <c r="U40" i="26"/>
  <c r="U36" i="26"/>
  <c r="W45" i="26"/>
  <c r="X35" i="26"/>
  <c r="X18" i="26"/>
  <c r="X26" i="26"/>
  <c r="X46" i="26" s="1"/>
  <c r="X24" i="26"/>
  <c r="X20" i="26"/>
  <c r="Y4" i="26"/>
  <c r="X27" i="26"/>
  <c r="X23" i="26"/>
  <c r="X22" i="26"/>
  <c r="X25" i="26"/>
  <c r="X21" i="26"/>
  <c r="V30" i="26"/>
  <c r="V39" i="26" s="1"/>
  <c r="V44" i="26"/>
  <c r="Q40" i="9"/>
  <c r="Q36" i="9"/>
  <c r="V45" i="25"/>
  <c r="U30" i="25"/>
  <c r="U39" i="25" s="1"/>
  <c r="U44" i="25"/>
  <c r="W35" i="25"/>
  <c r="W26" i="25"/>
  <c r="W46" i="25" s="1"/>
  <c r="W27" i="25"/>
  <c r="W25" i="25"/>
  <c r="W24" i="25"/>
  <c r="W23" i="25"/>
  <c r="W22" i="25"/>
  <c r="W18" i="25"/>
  <c r="W21" i="25"/>
  <c r="X4" i="25"/>
  <c r="W20" i="25"/>
  <c r="V19" i="25"/>
  <c r="V16" i="25"/>
  <c r="T38" i="25"/>
  <c r="T36" i="25"/>
  <c r="T37" i="25"/>
  <c r="T40" i="25"/>
  <c r="W19" i="24"/>
  <c r="W16" i="24"/>
  <c r="U36" i="24"/>
  <c r="U37" i="24"/>
  <c r="U38" i="24"/>
  <c r="U40" i="24"/>
  <c r="V30" i="24"/>
  <c r="V39" i="24" s="1"/>
  <c r="V44" i="24"/>
  <c r="X35" i="24"/>
  <c r="X18" i="24"/>
  <c r="X24" i="24"/>
  <c r="X20" i="24"/>
  <c r="X27" i="24"/>
  <c r="X26" i="24"/>
  <c r="X46" i="24" s="1"/>
  <c r="X22" i="24"/>
  <c r="X25" i="24"/>
  <c r="X21" i="24"/>
  <c r="X23" i="24"/>
  <c r="Y4" i="24"/>
  <c r="Y35" i="23"/>
  <c r="Y27" i="23"/>
  <c r="Z4" i="23"/>
  <c r="Y18" i="23"/>
  <c r="Y25" i="23"/>
  <c r="Y26" i="23"/>
  <c r="Y46" i="23" s="1"/>
  <c r="Y24" i="23"/>
  <c r="Y23" i="23"/>
  <c r="Y22" i="23"/>
  <c r="Y21" i="23"/>
  <c r="Y20" i="23"/>
  <c r="V40" i="23"/>
  <c r="V37" i="23"/>
  <c r="V36" i="23"/>
  <c r="V38" i="23"/>
  <c r="W30" i="23"/>
  <c r="W39" i="23" s="1"/>
  <c r="W44" i="23"/>
  <c r="X19" i="23"/>
  <c r="X16" i="23"/>
  <c r="T40" i="22"/>
  <c r="T36" i="22"/>
  <c r="T38" i="22"/>
  <c r="T37" i="22"/>
  <c r="U30" i="22"/>
  <c r="U39" i="22" s="1"/>
  <c r="U44" i="22"/>
  <c r="V19" i="22"/>
  <c r="V16" i="22"/>
  <c r="W35" i="22"/>
  <c r="W18" i="22"/>
  <c r="W27" i="22"/>
  <c r="W25" i="22"/>
  <c r="W26" i="22"/>
  <c r="W46" i="22" s="1"/>
  <c r="W22" i="22"/>
  <c r="W23" i="22"/>
  <c r="W21" i="22"/>
  <c r="W24" i="22"/>
  <c r="W20" i="22"/>
  <c r="X4" i="22"/>
  <c r="V45" i="22"/>
  <c r="V45" i="21"/>
  <c r="V19" i="21"/>
  <c r="V16" i="21"/>
  <c r="U30" i="21"/>
  <c r="U39" i="21" s="1"/>
  <c r="U44" i="21"/>
  <c r="T36" i="21"/>
  <c r="T37" i="21"/>
  <c r="T40" i="21"/>
  <c r="T38" i="21"/>
  <c r="W35" i="21"/>
  <c r="W18" i="21"/>
  <c r="W26" i="21"/>
  <c r="W46" i="21" s="1"/>
  <c r="W21" i="21"/>
  <c r="W27" i="21"/>
  <c r="W25" i="21"/>
  <c r="W22" i="21"/>
  <c r="X4" i="21"/>
  <c r="W23" i="21"/>
  <c r="W24" i="21"/>
  <c r="W45" i="21" s="1"/>
  <c r="W20" i="21"/>
  <c r="U36" i="20"/>
  <c r="U37" i="20"/>
  <c r="U38" i="20"/>
  <c r="U40" i="20"/>
  <c r="W45" i="20"/>
  <c r="W19" i="20"/>
  <c r="W16" i="20"/>
  <c r="V30" i="20"/>
  <c r="V39" i="20" s="1"/>
  <c r="V44" i="20"/>
  <c r="X35" i="20"/>
  <c r="X27" i="20"/>
  <c r="X26" i="20"/>
  <c r="X46" i="20" s="1"/>
  <c r="X22" i="20"/>
  <c r="X18" i="20"/>
  <c r="X25" i="20"/>
  <c r="Y4" i="20"/>
  <c r="X21" i="20"/>
  <c r="X23" i="20"/>
  <c r="X24" i="20"/>
  <c r="X45" i="20" s="1"/>
  <c r="X20" i="20"/>
  <c r="W35" i="19"/>
  <c r="W24" i="19"/>
  <c r="W20" i="19"/>
  <c r="W18" i="19"/>
  <c r="W27" i="19"/>
  <c r="W26" i="19"/>
  <c r="W46" i="19" s="1"/>
  <c r="W25" i="19"/>
  <c r="W23" i="19"/>
  <c r="W22" i="19"/>
  <c r="W21" i="19"/>
  <c r="X4" i="19"/>
  <c r="U30" i="19"/>
  <c r="U39" i="19" s="1"/>
  <c r="U44" i="19"/>
  <c r="V16" i="19"/>
  <c r="V19" i="19"/>
  <c r="T40" i="19"/>
  <c r="T37" i="19"/>
  <c r="T36" i="19"/>
  <c r="T38" i="19"/>
  <c r="S19" i="9"/>
  <c r="S30" i="9" s="1"/>
  <c r="S16" i="9"/>
  <c r="T18" i="9"/>
  <c r="R36" i="9"/>
  <c r="R38" i="9"/>
  <c r="S46" i="9"/>
  <c r="U4" i="9"/>
  <c r="T35" i="9"/>
  <c r="R40" i="9"/>
  <c r="S48" i="9"/>
  <c r="S45" i="9"/>
  <c r="W48" i="19" l="1"/>
  <c r="W47" i="19"/>
  <c r="S36" i="9"/>
  <c r="S39" i="9"/>
  <c r="X48" i="20"/>
  <c r="X47" i="20"/>
  <c r="W48" i="22"/>
  <c r="W47" i="22"/>
  <c r="Y48" i="23"/>
  <c r="Y47" i="23"/>
  <c r="X48" i="26"/>
  <c r="X47" i="26"/>
  <c r="X48" i="24"/>
  <c r="X47" i="24"/>
  <c r="W48" i="25"/>
  <c r="W47" i="25"/>
  <c r="W48" i="21"/>
  <c r="W47" i="21"/>
  <c r="AA43" i="28"/>
  <c r="AA42" i="28"/>
  <c r="Y36" i="28"/>
  <c r="Y34" i="28"/>
  <c r="Y35" i="28"/>
  <c r="Y37" i="28"/>
  <c r="AB5" i="28"/>
  <c r="AB17" i="28"/>
  <c r="AB33" i="28"/>
  <c r="AC4" i="28"/>
  <c r="AC13" i="28" s="1"/>
  <c r="AC26" i="28" s="1"/>
  <c r="AC44" i="28" s="1"/>
  <c r="AB6" i="28"/>
  <c r="AB19" i="28" s="1"/>
  <c r="AB8" i="28"/>
  <c r="AB21" i="28" s="1"/>
  <c r="AB9" i="28"/>
  <c r="AB22" i="28" s="1"/>
  <c r="AB10" i="28"/>
  <c r="AB23" i="28" s="1"/>
  <c r="AB11" i="28"/>
  <c r="AB24" i="28" s="1"/>
  <c r="AB12" i="28"/>
  <c r="AB25" i="28" s="1"/>
  <c r="AB7" i="28"/>
  <c r="AB20" i="28" s="1"/>
  <c r="AA18" i="28"/>
  <c r="AA15" i="28"/>
  <c r="Z28" i="28"/>
  <c r="Z41" i="28"/>
  <c r="Y42" i="27"/>
  <c r="Y18" i="27"/>
  <c r="Y15" i="27"/>
  <c r="W34" i="27"/>
  <c r="W35" i="27"/>
  <c r="W36" i="27"/>
  <c r="W37" i="27"/>
  <c r="Z17" i="27"/>
  <c r="Z25" i="27"/>
  <c r="Z43" i="27" s="1"/>
  <c r="Z21" i="27"/>
  <c r="Z24" i="27"/>
  <c r="Z22" i="27"/>
  <c r="Z33" i="27"/>
  <c r="Z23" i="27"/>
  <c r="Z19" i="27"/>
  <c r="Z44" i="27"/>
  <c r="AA4" i="27"/>
  <c r="Z20" i="27"/>
  <c r="X28" i="27"/>
  <c r="X41" i="27"/>
  <c r="X45" i="26"/>
  <c r="W45" i="22"/>
  <c r="U23" i="9"/>
  <c r="U27" i="9"/>
  <c r="U47" i="9" s="1"/>
  <c r="U22" i="9"/>
  <c r="U26" i="9"/>
  <c r="U46" i="9" s="1"/>
  <c r="U21" i="9"/>
  <c r="U25" i="9"/>
  <c r="U20" i="9"/>
  <c r="U24" i="9"/>
  <c r="Y45" i="23"/>
  <c r="V38" i="26"/>
  <c r="V40" i="26"/>
  <c r="V36" i="26"/>
  <c r="V37" i="26"/>
  <c r="X16" i="26"/>
  <c r="X19" i="26"/>
  <c r="Y35" i="26"/>
  <c r="Y18" i="26"/>
  <c r="Y27" i="26"/>
  <c r="Y23" i="26"/>
  <c r="Y20" i="26"/>
  <c r="Y22" i="26"/>
  <c r="Y26" i="26"/>
  <c r="Y46" i="26" s="1"/>
  <c r="Y25" i="26"/>
  <c r="Y21" i="26"/>
  <c r="Z4" i="26"/>
  <c r="Y24" i="26"/>
  <c r="W30" i="26"/>
  <c r="W39" i="26" s="1"/>
  <c r="W44" i="26"/>
  <c r="W19" i="25"/>
  <c r="W16" i="25"/>
  <c r="X35" i="25"/>
  <c r="X25" i="25"/>
  <c r="X18" i="25"/>
  <c r="X24" i="25"/>
  <c r="X23" i="25"/>
  <c r="X21" i="25"/>
  <c r="Y4" i="25"/>
  <c r="X26" i="25"/>
  <c r="X46" i="25" s="1"/>
  <c r="X20" i="25"/>
  <c r="X27" i="25"/>
  <c r="X22" i="25"/>
  <c r="U40" i="25"/>
  <c r="U37" i="25"/>
  <c r="U38" i="25"/>
  <c r="U36" i="25"/>
  <c r="V30" i="25"/>
  <c r="V39" i="25" s="1"/>
  <c r="V44" i="25"/>
  <c r="W45" i="25"/>
  <c r="S44" i="9"/>
  <c r="X45" i="24"/>
  <c r="V37" i="24"/>
  <c r="V36" i="24"/>
  <c r="V38" i="24"/>
  <c r="V40" i="24"/>
  <c r="Y35" i="24"/>
  <c r="Y27" i="24"/>
  <c r="Y18" i="24"/>
  <c r="Y23" i="24"/>
  <c r="Y25" i="24"/>
  <c r="Y21" i="24"/>
  <c r="Z4" i="24"/>
  <c r="Y22" i="24"/>
  <c r="Y24" i="24"/>
  <c r="Y26" i="24"/>
  <c r="Y46" i="24" s="1"/>
  <c r="Y20" i="24"/>
  <c r="X16" i="24"/>
  <c r="X19" i="24"/>
  <c r="W30" i="24"/>
  <c r="W39" i="24" s="1"/>
  <c r="W44" i="24"/>
  <c r="X30" i="23"/>
  <c r="X39" i="23" s="1"/>
  <c r="X44" i="23"/>
  <c r="Y19" i="23"/>
  <c r="Y16" i="23"/>
  <c r="Z35" i="23"/>
  <c r="Z18" i="23"/>
  <c r="Z25" i="23"/>
  <c r="Z23" i="23"/>
  <c r="Z27" i="23"/>
  <c r="Z22" i="23"/>
  <c r="Z20" i="23"/>
  <c r="Z26" i="23"/>
  <c r="Z46" i="23" s="1"/>
  <c r="Z24" i="23"/>
  <c r="Z21" i="23"/>
  <c r="AA4" i="23"/>
  <c r="W38" i="23"/>
  <c r="W36" i="23"/>
  <c r="W40" i="23"/>
  <c r="W37" i="23"/>
  <c r="X35" i="22"/>
  <c r="X27" i="22"/>
  <c r="X18" i="22"/>
  <c r="X25" i="22"/>
  <c r="X26" i="22"/>
  <c r="X46" i="22" s="1"/>
  <c r="X23" i="22"/>
  <c r="X24" i="22"/>
  <c r="X20" i="22"/>
  <c r="X22" i="22"/>
  <c r="X21" i="22"/>
  <c r="Y4" i="22"/>
  <c r="W19" i="22"/>
  <c r="W16" i="22"/>
  <c r="V30" i="22"/>
  <c r="V39" i="22" s="1"/>
  <c r="V44" i="22"/>
  <c r="U38" i="22"/>
  <c r="U36" i="22"/>
  <c r="U37" i="22"/>
  <c r="U40" i="22"/>
  <c r="X35" i="21"/>
  <c r="X27" i="21"/>
  <c r="X22" i="21"/>
  <c r="Y4" i="21"/>
  <c r="X23" i="21"/>
  <c r="X18" i="21"/>
  <c r="X26" i="21"/>
  <c r="X46" i="21" s="1"/>
  <c r="X24" i="21"/>
  <c r="X20" i="21"/>
  <c r="X25" i="21"/>
  <c r="X21" i="21"/>
  <c r="U38" i="21"/>
  <c r="U36" i="21"/>
  <c r="U40" i="21"/>
  <c r="U37" i="21"/>
  <c r="W16" i="21"/>
  <c r="W19" i="21"/>
  <c r="V30" i="21"/>
  <c r="V39" i="21" s="1"/>
  <c r="V44" i="21"/>
  <c r="X19" i="20"/>
  <c r="X16" i="20"/>
  <c r="Y35" i="20"/>
  <c r="Y25" i="20"/>
  <c r="Y21" i="20"/>
  <c r="Z4" i="20"/>
  <c r="Y26" i="20"/>
  <c r="Y46" i="20" s="1"/>
  <c r="Y23" i="20"/>
  <c r="Y18" i="20"/>
  <c r="Y24" i="20"/>
  <c r="Y27" i="20"/>
  <c r="Y20" i="20"/>
  <c r="Y22" i="20"/>
  <c r="V37" i="20"/>
  <c r="V38" i="20"/>
  <c r="V40" i="20"/>
  <c r="V36" i="20"/>
  <c r="W30" i="20"/>
  <c r="W39" i="20" s="1"/>
  <c r="W44" i="20"/>
  <c r="W45" i="19"/>
  <c r="V30" i="19"/>
  <c r="V39" i="19" s="1"/>
  <c r="V44" i="19"/>
  <c r="X35" i="19"/>
  <c r="X23" i="19"/>
  <c r="X18" i="19"/>
  <c r="X20" i="19"/>
  <c r="X24" i="19"/>
  <c r="X27" i="19"/>
  <c r="X26" i="19"/>
  <c r="X46" i="19" s="1"/>
  <c r="X25" i="19"/>
  <c r="X22" i="19"/>
  <c r="X21" i="19"/>
  <c r="Y4" i="19"/>
  <c r="U36" i="19"/>
  <c r="U38" i="19"/>
  <c r="U37" i="19"/>
  <c r="U40" i="19"/>
  <c r="W19" i="19"/>
  <c r="W16" i="19"/>
  <c r="U18" i="9"/>
  <c r="T19" i="9"/>
  <c r="T30" i="9" s="1"/>
  <c r="T16" i="9"/>
  <c r="S37" i="9"/>
  <c r="S40" i="9"/>
  <c r="S38" i="9"/>
  <c r="T46" i="9"/>
  <c r="T48" i="9"/>
  <c r="T45" i="9"/>
  <c r="V4" i="9"/>
  <c r="U35" i="9"/>
  <c r="Y48" i="24" l="1"/>
  <c r="Y47" i="24"/>
  <c r="X48" i="21"/>
  <c r="X47" i="21"/>
  <c r="Z48" i="23"/>
  <c r="Z47" i="23"/>
  <c r="Y48" i="26"/>
  <c r="Y47" i="26"/>
  <c r="X48" i="22"/>
  <c r="X47" i="22"/>
  <c r="X48" i="19"/>
  <c r="X47" i="19"/>
  <c r="Y48" i="20"/>
  <c r="Y47" i="20"/>
  <c r="T40" i="9"/>
  <c r="T39" i="9"/>
  <c r="X48" i="25"/>
  <c r="X47" i="25"/>
  <c r="AB43" i="28"/>
  <c r="Y45" i="24"/>
  <c r="AB42" i="28"/>
  <c r="Z36" i="28"/>
  <c r="Z34" i="28"/>
  <c r="Z37" i="28"/>
  <c r="Z35" i="28"/>
  <c r="AB15" i="28"/>
  <c r="AB18" i="28"/>
  <c r="AA28" i="28"/>
  <c r="AA41" i="28"/>
  <c r="AC17" i="28"/>
  <c r="AC33" i="28"/>
  <c r="AD4" i="28"/>
  <c r="AD13" i="28" s="1"/>
  <c r="AD26" i="28" s="1"/>
  <c r="AD44" i="28" s="1"/>
  <c r="AC12" i="28"/>
  <c r="AC25" i="28" s="1"/>
  <c r="AC6" i="28"/>
  <c r="AC19" i="28" s="1"/>
  <c r="AC10" i="28"/>
  <c r="AC23" i="28" s="1"/>
  <c r="AC11" i="28"/>
  <c r="AC24" i="28" s="1"/>
  <c r="AC5" i="28"/>
  <c r="AC8" i="28"/>
  <c r="AC21" i="28" s="1"/>
  <c r="AC9" i="28"/>
  <c r="AC22" i="28" s="1"/>
  <c r="AC7" i="28"/>
  <c r="AC20" i="28" s="1"/>
  <c r="Z42" i="27"/>
  <c r="AA17" i="27"/>
  <c r="AA21" i="27"/>
  <c r="AA24" i="27"/>
  <c r="AA22" i="27"/>
  <c r="AA33" i="27"/>
  <c r="AA25" i="27"/>
  <c r="AA43" i="27" s="1"/>
  <c r="AA23" i="27"/>
  <c r="AA19" i="27"/>
  <c r="AA44" i="27"/>
  <c r="AA20" i="27"/>
  <c r="AB4" i="27"/>
  <c r="Z18" i="27"/>
  <c r="Z15" i="27"/>
  <c r="X34" i="27"/>
  <c r="X35" i="27"/>
  <c r="X36" i="27"/>
  <c r="X37" i="27"/>
  <c r="Y28" i="27"/>
  <c r="Y41" i="27"/>
  <c r="Y45" i="26"/>
  <c r="T44" i="9"/>
  <c r="Z45" i="23"/>
  <c r="X45" i="25"/>
  <c r="V20" i="9"/>
  <c r="V22" i="9"/>
  <c r="V24" i="9"/>
  <c r="V26" i="9"/>
  <c r="V21" i="9"/>
  <c r="V23" i="9"/>
  <c r="V25" i="9"/>
  <c r="V27" i="9"/>
  <c r="V47" i="9" s="1"/>
  <c r="X45" i="22"/>
  <c r="W40" i="26"/>
  <c r="W36" i="26"/>
  <c r="W38" i="26"/>
  <c r="W37" i="26"/>
  <c r="Y16" i="26"/>
  <c r="Y19" i="26"/>
  <c r="X30" i="26"/>
  <c r="X39" i="26" s="1"/>
  <c r="X44" i="26"/>
  <c r="Z35" i="26"/>
  <c r="Z27" i="26"/>
  <c r="Z22" i="26"/>
  <c r="Z18" i="26"/>
  <c r="Z25" i="26"/>
  <c r="Z21" i="26"/>
  <c r="AA4" i="26"/>
  <c r="Z23" i="26"/>
  <c r="Z26" i="26"/>
  <c r="Z46" i="26" s="1"/>
  <c r="Z24" i="26"/>
  <c r="Z20" i="26"/>
  <c r="V36" i="25"/>
  <c r="V38" i="25"/>
  <c r="V40" i="25"/>
  <c r="V37" i="25"/>
  <c r="X16" i="25"/>
  <c r="X19" i="25"/>
  <c r="Y35" i="25"/>
  <c r="Y18" i="25"/>
  <c r="Y24" i="25"/>
  <c r="Y27" i="25"/>
  <c r="Y25" i="25"/>
  <c r="Y26" i="25"/>
  <c r="Y46" i="25" s="1"/>
  <c r="Y20" i="25"/>
  <c r="Y22" i="25"/>
  <c r="Y23" i="25"/>
  <c r="Y21" i="25"/>
  <c r="Z4" i="25"/>
  <c r="W30" i="25"/>
  <c r="W39" i="25" s="1"/>
  <c r="W44" i="25"/>
  <c r="W38" i="24"/>
  <c r="W37" i="24"/>
  <c r="W40" i="24"/>
  <c r="W36" i="24"/>
  <c r="X30" i="24"/>
  <c r="X39" i="24" s="1"/>
  <c r="X44" i="24"/>
  <c r="Y19" i="24"/>
  <c r="Y16" i="24"/>
  <c r="Z35" i="24"/>
  <c r="Z27" i="24"/>
  <c r="Z26" i="24"/>
  <c r="Z46" i="24" s="1"/>
  <c r="Z22" i="24"/>
  <c r="Z18" i="24"/>
  <c r="Z24" i="24"/>
  <c r="Z20" i="24"/>
  <c r="Z25" i="24"/>
  <c r="AA4" i="24"/>
  <c r="Z21" i="24"/>
  <c r="Z23" i="24"/>
  <c r="AA35" i="23"/>
  <c r="AA18" i="23"/>
  <c r="AA27" i="23"/>
  <c r="AA26" i="23"/>
  <c r="AA46" i="23" s="1"/>
  <c r="AA25" i="23"/>
  <c r="AA24" i="23"/>
  <c r="AA23" i="23"/>
  <c r="AA22" i="23"/>
  <c r="AA21" i="23"/>
  <c r="AA20" i="23"/>
  <c r="AB4" i="23"/>
  <c r="Y30" i="23"/>
  <c r="Y39" i="23" s="1"/>
  <c r="Y44" i="23"/>
  <c r="Z19" i="23"/>
  <c r="Z16" i="23"/>
  <c r="X38" i="23"/>
  <c r="X36" i="23"/>
  <c r="X37" i="23"/>
  <c r="X40" i="23"/>
  <c r="Y35" i="22"/>
  <c r="Y18" i="22"/>
  <c r="Y26" i="22"/>
  <c r="Y46" i="22" s="1"/>
  <c r="Y25" i="22"/>
  <c r="Y24" i="22"/>
  <c r="Y23" i="22"/>
  <c r="Y22" i="22"/>
  <c r="Y21" i="22"/>
  <c r="Y20" i="22"/>
  <c r="Y27" i="22"/>
  <c r="Z4" i="22"/>
  <c r="V37" i="22"/>
  <c r="V36" i="22"/>
  <c r="V40" i="22"/>
  <c r="V38" i="22"/>
  <c r="X19" i="22"/>
  <c r="X16" i="22"/>
  <c r="W30" i="22"/>
  <c r="W39" i="22" s="1"/>
  <c r="W44" i="22"/>
  <c r="X45" i="21"/>
  <c r="W30" i="21"/>
  <c r="W39" i="21" s="1"/>
  <c r="W44" i="21"/>
  <c r="Y35" i="21"/>
  <c r="Y27" i="21"/>
  <c r="Y25" i="21"/>
  <c r="Y24" i="21"/>
  <c r="Y45" i="21" s="1"/>
  <c r="Y23" i="21"/>
  <c r="Y22" i="21"/>
  <c r="Y21" i="21"/>
  <c r="Y20" i="21"/>
  <c r="Y18" i="21"/>
  <c r="Y26" i="21"/>
  <c r="Y46" i="21" s="1"/>
  <c r="Z4" i="21"/>
  <c r="V37" i="21"/>
  <c r="V36" i="21"/>
  <c r="V40" i="21"/>
  <c r="V38" i="21"/>
  <c r="X19" i="21"/>
  <c r="X16" i="21"/>
  <c r="Y45" i="20"/>
  <c r="Y19" i="20"/>
  <c r="Y16" i="20"/>
  <c r="W38" i="20"/>
  <c r="W40" i="20"/>
  <c r="W37" i="20"/>
  <c r="W36" i="20"/>
  <c r="Z18" i="20"/>
  <c r="Z35" i="20"/>
  <c r="Z24" i="20"/>
  <c r="Z20" i="20"/>
  <c r="AA4" i="20"/>
  <c r="Z27" i="20"/>
  <c r="Z26" i="20"/>
  <c r="Z46" i="20" s="1"/>
  <c r="Z25" i="20"/>
  <c r="Z22" i="20"/>
  <c r="Z21" i="20"/>
  <c r="Z23" i="20"/>
  <c r="X30" i="20"/>
  <c r="X39" i="20" s="1"/>
  <c r="X44" i="20"/>
  <c r="W30" i="19"/>
  <c r="W39" i="19" s="1"/>
  <c r="W44" i="19"/>
  <c r="Y18" i="19"/>
  <c r="Y35" i="19"/>
  <c r="Y26" i="19"/>
  <c r="Y46" i="19" s="1"/>
  <c r="Y22" i="19"/>
  <c r="Y20" i="19"/>
  <c r="Y27" i="19"/>
  <c r="Y25" i="19"/>
  <c r="Z4" i="19"/>
  <c r="Y23" i="19"/>
  <c r="Y24" i="19"/>
  <c r="Y21" i="19"/>
  <c r="X19" i="19"/>
  <c r="X16" i="19"/>
  <c r="V37" i="19"/>
  <c r="V40" i="19"/>
  <c r="V36" i="19"/>
  <c r="V38" i="19"/>
  <c r="X45" i="19"/>
  <c r="U19" i="9"/>
  <c r="U30" i="9" s="1"/>
  <c r="U16" i="9"/>
  <c r="V18" i="9"/>
  <c r="T36" i="9"/>
  <c r="T38" i="9"/>
  <c r="T37" i="9"/>
  <c r="U45" i="9"/>
  <c r="U48" i="9"/>
  <c r="W4" i="9"/>
  <c r="V35" i="9"/>
  <c r="Y48" i="22" l="1"/>
  <c r="Y47" i="22"/>
  <c r="Y48" i="19"/>
  <c r="Y47" i="19"/>
  <c r="Y48" i="21"/>
  <c r="Y47" i="21"/>
  <c r="Z48" i="26"/>
  <c r="Z47" i="26"/>
  <c r="AA48" i="23"/>
  <c r="AA47" i="23"/>
  <c r="U38" i="9"/>
  <c r="U39" i="9"/>
  <c r="Y48" i="25"/>
  <c r="Y47" i="25"/>
  <c r="Z48" i="20"/>
  <c r="Z47" i="20"/>
  <c r="Z48" i="24"/>
  <c r="Z47" i="24"/>
  <c r="AC43" i="28"/>
  <c r="Z45" i="26"/>
  <c r="AD17" i="28"/>
  <c r="AD33" i="28"/>
  <c r="AD11" i="28"/>
  <c r="AD24" i="28" s="1"/>
  <c r="AD12" i="28"/>
  <c r="AD25" i="28" s="1"/>
  <c r="AD10" i="28"/>
  <c r="AD23" i="28" s="1"/>
  <c r="AD6" i="28"/>
  <c r="AD19" i="28" s="1"/>
  <c r="AD5" i="28"/>
  <c r="AE4" i="28"/>
  <c r="AE13" i="28" s="1"/>
  <c r="AE26" i="28" s="1"/>
  <c r="AE44" i="28" s="1"/>
  <c r="AD8" i="28"/>
  <c r="AD21" i="28" s="1"/>
  <c r="AD9" i="28"/>
  <c r="AD22" i="28" s="1"/>
  <c r="AD7" i="28"/>
  <c r="AD20" i="28" s="1"/>
  <c r="AC15" i="28"/>
  <c r="AC18" i="28"/>
  <c r="AA34" i="28"/>
  <c r="AA37" i="28"/>
  <c r="AA35" i="28"/>
  <c r="AA36" i="28"/>
  <c r="AC42" i="28"/>
  <c r="AB28" i="28"/>
  <c r="AB41" i="28"/>
  <c r="AA18" i="27"/>
  <c r="AA15" i="27"/>
  <c r="Y35" i="27"/>
  <c r="Y36" i="27"/>
  <c r="Y37" i="27"/>
  <c r="Y34" i="27"/>
  <c r="Z28" i="27"/>
  <c r="Z41" i="27"/>
  <c r="AB44" i="27"/>
  <c r="AB24" i="27"/>
  <c r="AB22" i="27"/>
  <c r="AB33" i="27"/>
  <c r="AB23" i="27"/>
  <c r="AB25" i="27"/>
  <c r="AB43" i="27" s="1"/>
  <c r="AB19" i="27"/>
  <c r="AB20" i="27"/>
  <c r="AB17" i="27"/>
  <c r="AB21" i="27"/>
  <c r="AC4" i="27"/>
  <c r="AA42" i="27"/>
  <c r="Y45" i="25"/>
  <c r="U44" i="9"/>
  <c r="Y45" i="19"/>
  <c r="AA45" i="23"/>
  <c r="W20" i="9"/>
  <c r="W24" i="9"/>
  <c r="W23" i="9"/>
  <c r="W27" i="9"/>
  <c r="W47" i="9" s="1"/>
  <c r="W22" i="9"/>
  <c r="W26" i="9"/>
  <c r="W21" i="9"/>
  <c r="W25" i="9"/>
  <c r="Y45" i="22"/>
  <c r="AA35" i="26"/>
  <c r="AA26" i="26"/>
  <c r="AA46" i="26" s="1"/>
  <c r="AA18" i="26"/>
  <c r="AA25" i="26"/>
  <c r="AA21" i="26"/>
  <c r="AB4" i="26"/>
  <c r="AA22" i="26"/>
  <c r="AA24" i="26"/>
  <c r="AA20" i="26"/>
  <c r="AA27" i="26"/>
  <c r="AA23" i="26"/>
  <c r="X37" i="26"/>
  <c r="X40" i="26"/>
  <c r="X36" i="26"/>
  <c r="X38" i="26"/>
  <c r="Y30" i="26"/>
  <c r="Y39" i="26" s="1"/>
  <c r="Y44" i="26"/>
  <c r="Z19" i="26"/>
  <c r="Z16" i="26"/>
  <c r="W37" i="25"/>
  <c r="W40" i="25"/>
  <c r="W36" i="25"/>
  <c r="W38" i="25"/>
  <c r="Z35" i="25"/>
  <c r="Z27" i="25"/>
  <c r="Z23" i="25"/>
  <c r="Z26" i="25"/>
  <c r="Z46" i="25" s="1"/>
  <c r="Z18" i="25"/>
  <c r="Z22" i="25"/>
  <c r="Z20" i="25"/>
  <c r="Z25" i="25"/>
  <c r="Z21" i="25"/>
  <c r="AA4" i="25"/>
  <c r="Z24" i="25"/>
  <c r="Y16" i="25"/>
  <c r="Y19" i="25"/>
  <c r="X30" i="25"/>
  <c r="X39" i="25" s="1"/>
  <c r="X44" i="25"/>
  <c r="Y30" i="24"/>
  <c r="Y39" i="24" s="1"/>
  <c r="Y44" i="24"/>
  <c r="AA35" i="24"/>
  <c r="AA27" i="24"/>
  <c r="AA26" i="24"/>
  <c r="AA46" i="24" s="1"/>
  <c r="AA25" i="24"/>
  <c r="AA21" i="24"/>
  <c r="AB4" i="24"/>
  <c r="AA18" i="24"/>
  <c r="AA23" i="24"/>
  <c r="AA24" i="24"/>
  <c r="AA20" i="24"/>
  <c r="AA22" i="24"/>
  <c r="Z45" i="24"/>
  <c r="Z19" i="24"/>
  <c r="Z16" i="24"/>
  <c r="X40" i="24"/>
  <c r="X38" i="24"/>
  <c r="X36" i="24"/>
  <c r="X37" i="24"/>
  <c r="Z30" i="23"/>
  <c r="Z39" i="23" s="1"/>
  <c r="Z44" i="23"/>
  <c r="AB35" i="23"/>
  <c r="AB18" i="23"/>
  <c r="AB27" i="23"/>
  <c r="AB24" i="23"/>
  <c r="AB23" i="23"/>
  <c r="AB22" i="23"/>
  <c r="AB21" i="23"/>
  <c r="AB20" i="23"/>
  <c r="AB26" i="23"/>
  <c r="AB46" i="23" s="1"/>
  <c r="AC4" i="23"/>
  <c r="AB25" i="23"/>
  <c r="AA19" i="23"/>
  <c r="AA16" i="23"/>
  <c r="Y40" i="23"/>
  <c r="Y37" i="23"/>
  <c r="Y38" i="23"/>
  <c r="Y36" i="23"/>
  <c r="Z27" i="22"/>
  <c r="Z35" i="22"/>
  <c r="Z18" i="22"/>
  <c r="Z26" i="22"/>
  <c r="Z46" i="22" s="1"/>
  <c r="Z24" i="22"/>
  <c r="Z20" i="22"/>
  <c r="AA4" i="22"/>
  <c r="Z25" i="22"/>
  <c r="Z21" i="22"/>
  <c r="Z23" i="22"/>
  <c r="Z22" i="22"/>
  <c r="Y19" i="22"/>
  <c r="Y16" i="22"/>
  <c r="W40" i="22"/>
  <c r="W37" i="22"/>
  <c r="W38" i="22"/>
  <c r="W36" i="22"/>
  <c r="X30" i="22"/>
  <c r="X39" i="22" s="1"/>
  <c r="X44" i="22"/>
  <c r="X30" i="21"/>
  <c r="X39" i="21" s="1"/>
  <c r="X44" i="21"/>
  <c r="Y19" i="21"/>
  <c r="Y16" i="21"/>
  <c r="Z27" i="21"/>
  <c r="Z26" i="21"/>
  <c r="Z46" i="21" s="1"/>
  <c r="Z35" i="21"/>
  <c r="Z18" i="21"/>
  <c r="AA4" i="21"/>
  <c r="Z23" i="21"/>
  <c r="Z24" i="21"/>
  <c r="Z20" i="21"/>
  <c r="Z25" i="21"/>
  <c r="Z21" i="21"/>
  <c r="Z22" i="21"/>
  <c r="W40" i="21"/>
  <c r="W37" i="21"/>
  <c r="W38" i="21"/>
  <c r="W36" i="21"/>
  <c r="Z16" i="20"/>
  <c r="Z19" i="20"/>
  <c r="X40" i="20"/>
  <c r="X37" i="20"/>
  <c r="X36" i="20"/>
  <c r="X38" i="20"/>
  <c r="AA27" i="20"/>
  <c r="AA35" i="20"/>
  <c r="AA23" i="20"/>
  <c r="AA18" i="20"/>
  <c r="AA26" i="20"/>
  <c r="AA46" i="20" s="1"/>
  <c r="AA25" i="20"/>
  <c r="AA24" i="20"/>
  <c r="AA22" i="20"/>
  <c r="AA21" i="20"/>
  <c r="AA20" i="20"/>
  <c r="AB4" i="20"/>
  <c r="Z45" i="20"/>
  <c r="Y30" i="20"/>
  <c r="Y39" i="20" s="1"/>
  <c r="Y44" i="20"/>
  <c r="X44" i="19"/>
  <c r="X30" i="19"/>
  <c r="X39" i="19" s="1"/>
  <c r="Z27" i="19"/>
  <c r="Z35" i="19"/>
  <c r="Z18" i="19"/>
  <c r="Z25" i="19"/>
  <c r="Z21" i="19"/>
  <c r="AA4" i="19"/>
  <c r="Z22" i="19"/>
  <c r="Z26" i="19"/>
  <c r="Z46" i="19" s="1"/>
  <c r="Z23" i="19"/>
  <c r="Z24" i="19"/>
  <c r="Z20" i="19"/>
  <c r="Y16" i="19"/>
  <c r="Y19" i="19"/>
  <c r="W38" i="19"/>
  <c r="W40" i="19"/>
  <c r="W36" i="19"/>
  <c r="W37" i="19"/>
  <c r="V19" i="9"/>
  <c r="V44" i="9" s="1"/>
  <c r="V16" i="9"/>
  <c r="W18" i="9"/>
  <c r="U36" i="9"/>
  <c r="V48" i="9"/>
  <c r="X4" i="9"/>
  <c r="W35" i="9"/>
  <c r="V46" i="9"/>
  <c r="U37" i="9"/>
  <c r="U40" i="9"/>
  <c r="V45" i="9"/>
  <c r="Z48" i="19" l="1"/>
  <c r="Z47" i="19"/>
  <c r="AA48" i="24"/>
  <c r="AA47" i="24"/>
  <c r="Z48" i="25"/>
  <c r="Z47" i="25"/>
  <c r="AB48" i="23"/>
  <c r="AB47" i="23"/>
  <c r="AA48" i="20"/>
  <c r="AA47" i="20"/>
  <c r="Z48" i="21"/>
  <c r="Z47" i="21"/>
  <c r="AA48" i="26"/>
  <c r="AA47" i="26"/>
  <c r="Z48" i="22"/>
  <c r="Z47" i="22"/>
  <c r="AD43" i="28"/>
  <c r="AD42" i="28"/>
  <c r="AD15" i="28"/>
  <c r="AD18" i="28"/>
  <c r="AC28" i="28"/>
  <c r="AC41" i="28"/>
  <c r="AE17" i="28"/>
  <c r="AE33" i="28"/>
  <c r="AF4" i="28"/>
  <c r="AF13" i="28" s="1"/>
  <c r="AF26" i="28" s="1"/>
  <c r="AF44" i="28" s="1"/>
  <c r="AE12" i="28"/>
  <c r="AE25" i="28" s="1"/>
  <c r="AE10" i="28"/>
  <c r="AE23" i="28" s="1"/>
  <c r="AE11" i="28"/>
  <c r="AE24" i="28" s="1"/>
  <c r="AE6" i="28"/>
  <c r="AE19" i="28" s="1"/>
  <c r="AE5" i="28"/>
  <c r="AE8" i="28"/>
  <c r="AE21" i="28" s="1"/>
  <c r="AE9" i="28"/>
  <c r="AE22" i="28" s="1"/>
  <c r="AE7" i="28"/>
  <c r="AE20" i="28" s="1"/>
  <c r="AB34" i="28"/>
  <c r="AB37" i="28"/>
  <c r="AB35" i="28"/>
  <c r="AB36" i="28"/>
  <c r="AA45" i="26"/>
  <c r="AB42" i="27"/>
  <c r="AB18" i="27"/>
  <c r="AB15" i="27"/>
  <c r="Z36" i="27"/>
  <c r="Z37" i="27"/>
  <c r="Z35" i="27"/>
  <c r="Z34" i="27"/>
  <c r="AC24" i="27"/>
  <c r="AC21" i="27"/>
  <c r="AC44" i="27"/>
  <c r="AC23" i="27"/>
  <c r="AC19" i="27"/>
  <c r="AC20" i="27"/>
  <c r="AC22" i="27"/>
  <c r="AC33" i="27"/>
  <c r="AC25" i="27"/>
  <c r="AC43" i="27" s="1"/>
  <c r="AD4" i="27"/>
  <c r="AC17" i="27"/>
  <c r="AA28" i="27"/>
  <c r="AA41" i="27"/>
  <c r="X21" i="9"/>
  <c r="X23" i="9"/>
  <c r="X25" i="9"/>
  <c r="X27" i="9"/>
  <c r="X20" i="9"/>
  <c r="X22" i="9"/>
  <c r="X24" i="9"/>
  <c r="X26" i="9"/>
  <c r="Z45" i="19"/>
  <c r="AA19" i="26"/>
  <c r="AA16" i="26"/>
  <c r="Z30" i="26"/>
  <c r="Z39" i="26" s="1"/>
  <c r="Z44" i="26"/>
  <c r="AB35" i="26"/>
  <c r="AB18" i="26"/>
  <c r="AB24" i="26"/>
  <c r="AB20" i="26"/>
  <c r="AC4" i="26"/>
  <c r="AB26" i="26"/>
  <c r="AB46" i="26" s="1"/>
  <c r="AB23" i="26"/>
  <c r="AB27" i="26"/>
  <c r="AB22" i="26"/>
  <c r="AB25" i="26"/>
  <c r="AB21" i="26"/>
  <c r="Y38" i="26"/>
  <c r="Y40" i="26"/>
  <c r="Y36" i="26"/>
  <c r="Y37" i="26"/>
  <c r="Z45" i="25"/>
  <c r="X38" i="25"/>
  <c r="X36" i="25"/>
  <c r="X37" i="25"/>
  <c r="X40" i="25"/>
  <c r="AA35" i="25"/>
  <c r="AA26" i="25"/>
  <c r="AA46" i="25" s="1"/>
  <c r="AA18" i="25"/>
  <c r="AA22" i="25"/>
  <c r="AA27" i="25"/>
  <c r="AA25" i="25"/>
  <c r="AA24" i="25"/>
  <c r="AA23" i="25"/>
  <c r="AA21" i="25"/>
  <c r="AB4" i="25"/>
  <c r="AA20" i="25"/>
  <c r="Y30" i="25"/>
  <c r="Y39" i="25" s="1"/>
  <c r="Y44" i="25"/>
  <c r="Z19" i="25"/>
  <c r="Z16" i="25"/>
  <c r="AA45" i="24"/>
  <c r="Z30" i="24"/>
  <c r="Z39" i="24" s="1"/>
  <c r="Z44" i="24"/>
  <c r="AB35" i="24"/>
  <c r="AB18" i="24"/>
  <c r="AB24" i="24"/>
  <c r="AB20" i="24"/>
  <c r="AB27" i="24"/>
  <c r="AB26" i="24"/>
  <c r="AB46" i="24" s="1"/>
  <c r="AB22" i="24"/>
  <c r="AB21" i="24"/>
  <c r="AB23" i="24"/>
  <c r="AB25" i="24"/>
  <c r="AC4" i="24"/>
  <c r="AA19" i="24"/>
  <c r="AA16" i="24"/>
  <c r="Y36" i="24"/>
  <c r="Y40" i="24"/>
  <c r="Y37" i="24"/>
  <c r="Y38" i="24"/>
  <c r="AA30" i="23"/>
  <c r="AA39" i="23" s="1"/>
  <c r="AA44" i="23"/>
  <c r="AB19" i="23"/>
  <c r="AB16" i="23"/>
  <c r="AB45" i="23"/>
  <c r="AC35" i="23"/>
  <c r="AC27" i="23"/>
  <c r="AC18" i="23"/>
  <c r="AC26" i="23"/>
  <c r="AC46" i="23" s="1"/>
  <c r="AD4" i="23"/>
  <c r="AC25" i="23"/>
  <c r="AC24" i="23"/>
  <c r="AC23" i="23"/>
  <c r="AC22" i="23"/>
  <c r="AC21" i="23"/>
  <c r="AC20" i="23"/>
  <c r="Z40" i="23"/>
  <c r="Z37" i="23"/>
  <c r="Z38" i="23"/>
  <c r="Z36" i="23"/>
  <c r="Y30" i="22"/>
  <c r="Y39" i="22" s="1"/>
  <c r="Y44" i="22"/>
  <c r="X36" i="22"/>
  <c r="X38" i="22"/>
  <c r="X37" i="22"/>
  <c r="X40" i="22"/>
  <c r="Z19" i="22"/>
  <c r="Z16" i="22"/>
  <c r="AA35" i="22"/>
  <c r="AA18" i="22"/>
  <c r="AA27" i="22"/>
  <c r="AA24" i="22"/>
  <c r="AA25" i="22"/>
  <c r="AA21" i="22"/>
  <c r="AA26" i="22"/>
  <c r="AA46" i="22" s="1"/>
  <c r="AA22" i="22"/>
  <c r="AA20" i="22"/>
  <c r="AB4" i="22"/>
  <c r="AA23" i="22"/>
  <c r="Z45" i="22"/>
  <c r="Z45" i="21"/>
  <c r="Z19" i="21"/>
  <c r="Z16" i="21"/>
  <c r="Y30" i="21"/>
  <c r="Y39" i="21" s="1"/>
  <c r="Y44" i="21"/>
  <c r="AA35" i="21"/>
  <c r="AA18" i="21"/>
  <c r="AA24" i="21"/>
  <c r="AA20" i="21"/>
  <c r="AA25" i="21"/>
  <c r="AA21" i="21"/>
  <c r="AA27" i="21"/>
  <c r="AA22" i="21"/>
  <c r="AB4" i="21"/>
  <c r="AA23" i="21"/>
  <c r="AA26" i="21"/>
  <c r="AA46" i="21" s="1"/>
  <c r="X38" i="21"/>
  <c r="X40" i="21"/>
  <c r="X37" i="21"/>
  <c r="X36" i="21"/>
  <c r="Y36" i="20"/>
  <c r="Y40" i="20"/>
  <c r="Y38" i="20"/>
  <c r="Y37" i="20"/>
  <c r="AB35" i="20"/>
  <c r="AB18" i="20"/>
  <c r="AB26" i="20"/>
  <c r="AB46" i="20" s="1"/>
  <c r="AB22" i="20"/>
  <c r="AB23" i="20"/>
  <c r="AB25" i="20"/>
  <c r="AB21" i="20"/>
  <c r="AB27" i="20"/>
  <c r="AC4" i="20"/>
  <c r="AB24" i="20"/>
  <c r="AB20" i="20"/>
  <c r="AA45" i="20"/>
  <c r="AA19" i="20"/>
  <c r="AA16" i="20"/>
  <c r="Z30" i="20"/>
  <c r="Z39" i="20" s="1"/>
  <c r="Z44" i="20"/>
  <c r="Y30" i="19"/>
  <c r="Y39" i="19" s="1"/>
  <c r="Y44" i="19"/>
  <c r="AA26" i="19"/>
  <c r="AA46" i="19" s="1"/>
  <c r="AA35" i="19"/>
  <c r="AA27" i="19"/>
  <c r="AA24" i="19"/>
  <c r="AA20" i="19"/>
  <c r="AA25" i="19"/>
  <c r="AB4" i="19"/>
  <c r="AA23" i="19"/>
  <c r="AA22" i="19"/>
  <c r="AA18" i="19"/>
  <c r="AA21" i="19"/>
  <c r="X40" i="19"/>
  <c r="X36" i="19"/>
  <c r="X38" i="19"/>
  <c r="X37" i="19"/>
  <c r="Z19" i="19"/>
  <c r="Z16" i="19"/>
  <c r="V30" i="9"/>
  <c r="X18" i="9"/>
  <c r="W19" i="9"/>
  <c r="W30" i="9" s="1"/>
  <c r="W16" i="9"/>
  <c r="W48" i="9"/>
  <c r="W46" i="9"/>
  <c r="W45" i="9"/>
  <c r="Y4" i="9"/>
  <c r="X35" i="9"/>
  <c r="AB48" i="26" l="1"/>
  <c r="AB47" i="26"/>
  <c r="AA48" i="22"/>
  <c r="AA47" i="22"/>
  <c r="AB48" i="24"/>
  <c r="AB47" i="24"/>
  <c r="AB48" i="20"/>
  <c r="AB47" i="20"/>
  <c r="AA48" i="21"/>
  <c r="AA47" i="21"/>
  <c r="AA48" i="25"/>
  <c r="AA47" i="25"/>
  <c r="AA48" i="19"/>
  <c r="AA47" i="19"/>
  <c r="W36" i="9"/>
  <c r="W39" i="9"/>
  <c r="V36" i="9"/>
  <c r="V39" i="9"/>
  <c r="X48" i="9"/>
  <c r="X47" i="9"/>
  <c r="AC48" i="23"/>
  <c r="AC47" i="23"/>
  <c r="AE43" i="28"/>
  <c r="AE15" i="28"/>
  <c r="AE18" i="28"/>
  <c r="AE42" i="28"/>
  <c r="AC35" i="28"/>
  <c r="AC37" i="28"/>
  <c r="AC34" i="28"/>
  <c r="AC36" i="28"/>
  <c r="AD28" i="28"/>
  <c r="AD41" i="28"/>
  <c r="AF17" i="28"/>
  <c r="AF33" i="28"/>
  <c r="AG4" i="28"/>
  <c r="AG13" i="28" s="1"/>
  <c r="AG26" i="28" s="1"/>
  <c r="AG44" i="28" s="1"/>
  <c r="AF12" i="28"/>
  <c r="AF25" i="28" s="1"/>
  <c r="AF9" i="28"/>
  <c r="AF22" i="28" s="1"/>
  <c r="AF11" i="28"/>
  <c r="AF24" i="28" s="1"/>
  <c r="AF10" i="28"/>
  <c r="AF23" i="28" s="1"/>
  <c r="AF6" i="28"/>
  <c r="AF19" i="28" s="1"/>
  <c r="AF5" i="28"/>
  <c r="AF7" i="28"/>
  <c r="AF20" i="28" s="1"/>
  <c r="AF8" i="28"/>
  <c r="AF21" i="28" s="1"/>
  <c r="AB45" i="20"/>
  <c r="AC42" i="27"/>
  <c r="AA37" i="27"/>
  <c r="AA35" i="27"/>
  <c r="AA34" i="27"/>
  <c r="AA36" i="27"/>
  <c r="AD44" i="27"/>
  <c r="AD24" i="27"/>
  <c r="AD23" i="27"/>
  <c r="AD21" i="27"/>
  <c r="AD19" i="27"/>
  <c r="AD20" i="27"/>
  <c r="AE4" i="27"/>
  <c r="AD33" i="27"/>
  <c r="AD25" i="27"/>
  <c r="AD43" i="27" s="1"/>
  <c r="AD17" i="27"/>
  <c r="AD22" i="27"/>
  <c r="AC18" i="27"/>
  <c r="AC15" i="27"/>
  <c r="AB28" i="27"/>
  <c r="AB41" i="27"/>
  <c r="AA45" i="21"/>
  <c r="Y21" i="9"/>
  <c r="Y25" i="9"/>
  <c r="Y20" i="9"/>
  <c r="Y24" i="9"/>
  <c r="Y23" i="9"/>
  <c r="Y27" i="9"/>
  <c r="Y47" i="9" s="1"/>
  <c r="Y22" i="9"/>
  <c r="Y26" i="9"/>
  <c r="AA45" i="22"/>
  <c r="AB45" i="26"/>
  <c r="Z38" i="26"/>
  <c r="Z40" i="26"/>
  <c r="Z37" i="26"/>
  <c r="Z36" i="26"/>
  <c r="AB16" i="26"/>
  <c r="AB19" i="26"/>
  <c r="AC35" i="26"/>
  <c r="AC18" i="26"/>
  <c r="AC26" i="26"/>
  <c r="AC46" i="26" s="1"/>
  <c r="AC23" i="26"/>
  <c r="AC20" i="26"/>
  <c r="AC27" i="26"/>
  <c r="AC22" i="26"/>
  <c r="AC25" i="26"/>
  <c r="AC21" i="26"/>
  <c r="AD4" i="26"/>
  <c r="AC24" i="26"/>
  <c r="AA30" i="26"/>
  <c r="AA39" i="26" s="1"/>
  <c r="AA44" i="26"/>
  <c r="Z30" i="25"/>
  <c r="Z39" i="25" s="1"/>
  <c r="Z44" i="25"/>
  <c r="AA19" i="25"/>
  <c r="AA16" i="25"/>
  <c r="AA45" i="25"/>
  <c r="AB35" i="25"/>
  <c r="AB25" i="25"/>
  <c r="AB18" i="25"/>
  <c r="AB22" i="25"/>
  <c r="AB27" i="25"/>
  <c r="AB24" i="25"/>
  <c r="AB23" i="25"/>
  <c r="AB21" i="25"/>
  <c r="AC4" i="25"/>
  <c r="AB20" i="25"/>
  <c r="AB26" i="25"/>
  <c r="AB46" i="25" s="1"/>
  <c r="Y40" i="25"/>
  <c r="Y36" i="25"/>
  <c r="Y37" i="25"/>
  <c r="Y38" i="25"/>
  <c r="AA30" i="24"/>
  <c r="AA39" i="24" s="1"/>
  <c r="AA44" i="24"/>
  <c r="AC35" i="24"/>
  <c r="AC27" i="24"/>
  <c r="AC18" i="24"/>
  <c r="AC23" i="24"/>
  <c r="AC25" i="24"/>
  <c r="AC21" i="24"/>
  <c r="AD4" i="24"/>
  <c r="AC26" i="24"/>
  <c r="AC46" i="24" s="1"/>
  <c r="AC20" i="24"/>
  <c r="AC22" i="24"/>
  <c r="AC24" i="24"/>
  <c r="AB16" i="24"/>
  <c r="AB19" i="24"/>
  <c r="AB45" i="24"/>
  <c r="Z37" i="24"/>
  <c r="Z36" i="24"/>
  <c r="Z38" i="24"/>
  <c r="Z40" i="24"/>
  <c r="AC45" i="23"/>
  <c r="AB30" i="23"/>
  <c r="AB39" i="23" s="1"/>
  <c r="AB44" i="23"/>
  <c r="AD35" i="23"/>
  <c r="AD18" i="23"/>
  <c r="AD20" i="23"/>
  <c r="AD25" i="23"/>
  <c r="AD22" i="23"/>
  <c r="AD24" i="23"/>
  <c r="AD23" i="23"/>
  <c r="AD21" i="23"/>
  <c r="AD27" i="23"/>
  <c r="AD26" i="23"/>
  <c r="AD46" i="23" s="1"/>
  <c r="AE4" i="23"/>
  <c r="AC19" i="23"/>
  <c r="AC16" i="23"/>
  <c r="AA38" i="23"/>
  <c r="AA36" i="23"/>
  <c r="AA40" i="23"/>
  <c r="AA37" i="23"/>
  <c r="Z30" i="22"/>
  <c r="Z39" i="22" s="1"/>
  <c r="Z44" i="22"/>
  <c r="AA16" i="22"/>
  <c r="AA19" i="22"/>
  <c r="AB35" i="22"/>
  <c r="AB25" i="22"/>
  <c r="AB18" i="22"/>
  <c r="AB27" i="22"/>
  <c r="AB26" i="22"/>
  <c r="AB46" i="22" s="1"/>
  <c r="AB22" i="22"/>
  <c r="AB23" i="22"/>
  <c r="AB24" i="22"/>
  <c r="AC4" i="22"/>
  <c r="AB21" i="22"/>
  <c r="AB20" i="22"/>
  <c r="Y38" i="22"/>
  <c r="Y36" i="22"/>
  <c r="Y40" i="22"/>
  <c r="Y37" i="22"/>
  <c r="AA19" i="21"/>
  <c r="AA16" i="21"/>
  <c r="Y38" i="21"/>
  <c r="Y36" i="21"/>
  <c r="Y37" i="21"/>
  <c r="Y40" i="21"/>
  <c r="AB35" i="21"/>
  <c r="AB26" i="21"/>
  <c r="AB46" i="21" s="1"/>
  <c r="AB21" i="21"/>
  <c r="AB22" i="21"/>
  <c r="AB18" i="21"/>
  <c r="AB27" i="21"/>
  <c r="AC4" i="21"/>
  <c r="AB23" i="21"/>
  <c r="AB24" i="21"/>
  <c r="AB20" i="21"/>
  <c r="AB25" i="21"/>
  <c r="Z30" i="21"/>
  <c r="Z39" i="21" s="1"/>
  <c r="Z44" i="21"/>
  <c r="Z37" i="20"/>
  <c r="Z36" i="20"/>
  <c r="Z40" i="20"/>
  <c r="Z38" i="20"/>
  <c r="AB19" i="20"/>
  <c r="AB16" i="20"/>
  <c r="AA30" i="20"/>
  <c r="AA39" i="20" s="1"/>
  <c r="AA44" i="20"/>
  <c r="AC35" i="20"/>
  <c r="AC27" i="20"/>
  <c r="AC25" i="20"/>
  <c r="AC21" i="20"/>
  <c r="AD4" i="20"/>
  <c r="AC24" i="20"/>
  <c r="AC22" i="20"/>
  <c r="AC18" i="20"/>
  <c r="AC23" i="20"/>
  <c r="AC26" i="20"/>
  <c r="AC46" i="20" s="1"/>
  <c r="AC20" i="20"/>
  <c r="Z44" i="19"/>
  <c r="Z30" i="19"/>
  <c r="Z39" i="19" s="1"/>
  <c r="AA19" i="19"/>
  <c r="AA16" i="19"/>
  <c r="AA45" i="19"/>
  <c r="AB35" i="19"/>
  <c r="AB23" i="19"/>
  <c r="AB18" i="19"/>
  <c r="AB24" i="19"/>
  <c r="AB25" i="19"/>
  <c r="AB20" i="19"/>
  <c r="AB27" i="19"/>
  <c r="AB26" i="19"/>
  <c r="AB46" i="19" s="1"/>
  <c r="AB22" i="19"/>
  <c r="AB21" i="19"/>
  <c r="AC4" i="19"/>
  <c r="Y36" i="19"/>
  <c r="Y37" i="19"/>
  <c r="Y38" i="19"/>
  <c r="Y40" i="19"/>
  <c r="W44" i="9"/>
  <c r="V38" i="9"/>
  <c r="V37" i="9"/>
  <c r="V40" i="9"/>
  <c r="Y18" i="9"/>
  <c r="X19" i="9"/>
  <c r="X44" i="9" s="1"/>
  <c r="X16" i="9"/>
  <c r="W38" i="9"/>
  <c r="W37" i="9"/>
  <c r="W40" i="9"/>
  <c r="X45" i="9"/>
  <c r="X46" i="9"/>
  <c r="Z4" i="9"/>
  <c r="Y35" i="9"/>
  <c r="AC48" i="24" l="1"/>
  <c r="AC47" i="24"/>
  <c r="AB48" i="21"/>
  <c r="AB47" i="21"/>
  <c r="AB48" i="25"/>
  <c r="AB47" i="25"/>
  <c r="AD48" i="23"/>
  <c r="AD47" i="23"/>
  <c r="AC48" i="26"/>
  <c r="AC47" i="26"/>
  <c r="AB48" i="19"/>
  <c r="AB47" i="19"/>
  <c r="AC48" i="20"/>
  <c r="AC47" i="20"/>
  <c r="AB48" i="22"/>
  <c r="AB47" i="22"/>
  <c r="AF43" i="28"/>
  <c r="AF15" i="28"/>
  <c r="AF18" i="28"/>
  <c r="AG17" i="28"/>
  <c r="AG33" i="28"/>
  <c r="AH4" i="28"/>
  <c r="AH13" i="28" s="1"/>
  <c r="AG12" i="28"/>
  <c r="AG25" i="28" s="1"/>
  <c r="AG11" i="28"/>
  <c r="AG24" i="28" s="1"/>
  <c r="AG8" i="28"/>
  <c r="AG21" i="28" s="1"/>
  <c r="AG10" i="28"/>
  <c r="AG23" i="28" s="1"/>
  <c r="AG9" i="28"/>
  <c r="AG22" i="28" s="1"/>
  <c r="AG7" i="28"/>
  <c r="AG20" i="28" s="1"/>
  <c r="AG6" i="28"/>
  <c r="AG19" i="28" s="1"/>
  <c r="AG5" i="28"/>
  <c r="AD37" i="28"/>
  <c r="AD35" i="28"/>
  <c r="AD34" i="28"/>
  <c r="AD36" i="28"/>
  <c r="AF42" i="28"/>
  <c r="AE28" i="28"/>
  <c r="AE41" i="28"/>
  <c r="AC45" i="24"/>
  <c r="AB45" i="25"/>
  <c r="AD18" i="27"/>
  <c r="AD15" i="27"/>
  <c r="AE24" i="27"/>
  <c r="AE20" i="27"/>
  <c r="AF4" i="27"/>
  <c r="AE33" i="27"/>
  <c r="AE25" i="27"/>
  <c r="AE43" i="27" s="1"/>
  <c r="AE23" i="27"/>
  <c r="AE17" i="27"/>
  <c r="AE19" i="27"/>
  <c r="AE21" i="27"/>
  <c r="AE44" i="27"/>
  <c r="AE22" i="27"/>
  <c r="AD42" i="27"/>
  <c r="AB35" i="27"/>
  <c r="AB34" i="27"/>
  <c r="AB36" i="27"/>
  <c r="AB37" i="27"/>
  <c r="AC28" i="27"/>
  <c r="AC41" i="27"/>
  <c r="AC45" i="26"/>
  <c r="Z20" i="9"/>
  <c r="Z22" i="9"/>
  <c r="Z24" i="9"/>
  <c r="Z26" i="9"/>
  <c r="Z21" i="9"/>
  <c r="Z23" i="9"/>
  <c r="Z25" i="9"/>
  <c r="Z27" i="9"/>
  <c r="Z47" i="9" s="1"/>
  <c r="AA40" i="26"/>
  <c r="AA36" i="26"/>
  <c r="AA38" i="26"/>
  <c r="AA37" i="26"/>
  <c r="AC16" i="26"/>
  <c r="AC19" i="26"/>
  <c r="AB30" i="26"/>
  <c r="AB39" i="26" s="1"/>
  <c r="AB44" i="26"/>
  <c r="AD35" i="26"/>
  <c r="AD27" i="26"/>
  <c r="AD18" i="26"/>
  <c r="AD22" i="26"/>
  <c r="AD25" i="26"/>
  <c r="AD21" i="26"/>
  <c r="AE4" i="26"/>
  <c r="AD26" i="26"/>
  <c r="AD46" i="26" s="1"/>
  <c r="AD23" i="26"/>
  <c r="AD24" i="26"/>
  <c r="AD20" i="26"/>
  <c r="AB16" i="25"/>
  <c r="AB19" i="25"/>
  <c r="AA44" i="25"/>
  <c r="AA30" i="25"/>
  <c r="AA39" i="25" s="1"/>
  <c r="AC35" i="25"/>
  <c r="AC18" i="25"/>
  <c r="AC24" i="25"/>
  <c r="AC27" i="25"/>
  <c r="AC23" i="25"/>
  <c r="AC25" i="25"/>
  <c r="AC20" i="25"/>
  <c r="AC26" i="25"/>
  <c r="AC46" i="25" s="1"/>
  <c r="AD4" i="25"/>
  <c r="AC22" i="25"/>
  <c r="AC21" i="25"/>
  <c r="Z36" i="25"/>
  <c r="Z37" i="25"/>
  <c r="Z38" i="25"/>
  <c r="Z40" i="25"/>
  <c r="AC19" i="24"/>
  <c r="AC16" i="24"/>
  <c r="AD35" i="24"/>
  <c r="AD18" i="24"/>
  <c r="AD26" i="24"/>
  <c r="AD46" i="24" s="1"/>
  <c r="AD22" i="24"/>
  <c r="AD27" i="24"/>
  <c r="AD24" i="24"/>
  <c r="AD20" i="24"/>
  <c r="AD23" i="24"/>
  <c r="AD25" i="24"/>
  <c r="AE4" i="24"/>
  <c r="AD21" i="24"/>
  <c r="AB30" i="24"/>
  <c r="AB39" i="24" s="1"/>
  <c r="AB44" i="24"/>
  <c r="AA38" i="24"/>
  <c r="AA36" i="24"/>
  <c r="AA37" i="24"/>
  <c r="AA40" i="24"/>
  <c r="AC30" i="23"/>
  <c r="AC39" i="23" s="1"/>
  <c r="AC44" i="23"/>
  <c r="AD19" i="23"/>
  <c r="AD16" i="23"/>
  <c r="AE35" i="23"/>
  <c r="AE18" i="23"/>
  <c r="AE27" i="23"/>
  <c r="AE26" i="23"/>
  <c r="AE46" i="23" s="1"/>
  <c r="AE25" i="23"/>
  <c r="AE24" i="23"/>
  <c r="AE23" i="23"/>
  <c r="AE22" i="23"/>
  <c r="AE21" i="23"/>
  <c r="AE20" i="23"/>
  <c r="AF4" i="23"/>
  <c r="AB38" i="23"/>
  <c r="AB36" i="23"/>
  <c r="AB40" i="23"/>
  <c r="AB37" i="23"/>
  <c r="AD45" i="23"/>
  <c r="AB45" i="22"/>
  <c r="AB19" i="22"/>
  <c r="AB16" i="22"/>
  <c r="AA30" i="22"/>
  <c r="AA39" i="22" s="1"/>
  <c r="AA44" i="22"/>
  <c r="AC35" i="22"/>
  <c r="AC27" i="22"/>
  <c r="AC26" i="22"/>
  <c r="AC46" i="22" s="1"/>
  <c r="AC25" i="22"/>
  <c r="AC24" i="22"/>
  <c r="AC23" i="22"/>
  <c r="AC22" i="22"/>
  <c r="AC21" i="22"/>
  <c r="AC20" i="22"/>
  <c r="AC18" i="22"/>
  <c r="AD4" i="22"/>
  <c r="Z37" i="22"/>
  <c r="Z40" i="22"/>
  <c r="Z36" i="22"/>
  <c r="Z38" i="22"/>
  <c r="AB45" i="21"/>
  <c r="Z40" i="21"/>
  <c r="Z36" i="21"/>
  <c r="Z38" i="21"/>
  <c r="Z37" i="21"/>
  <c r="AB19" i="21"/>
  <c r="AB16" i="21"/>
  <c r="AC35" i="21"/>
  <c r="AC25" i="21"/>
  <c r="AC24" i="21"/>
  <c r="AC23" i="21"/>
  <c r="AC22" i="21"/>
  <c r="AC21" i="21"/>
  <c r="AC20" i="21"/>
  <c r="AC18" i="21"/>
  <c r="AC27" i="21"/>
  <c r="AD4" i="21"/>
  <c r="AC26" i="21"/>
  <c r="AC46" i="21" s="1"/>
  <c r="AA30" i="21"/>
  <c r="AA39" i="21" s="1"/>
  <c r="AA44" i="21"/>
  <c r="AC45" i="20"/>
  <c r="AA38" i="20"/>
  <c r="AA37" i="20"/>
  <c r="AA36" i="20"/>
  <c r="AA40" i="20"/>
  <c r="AC19" i="20"/>
  <c r="AC16" i="20"/>
  <c r="AD35" i="20"/>
  <c r="AD18" i="20"/>
  <c r="AD24" i="20"/>
  <c r="AD20" i="20"/>
  <c r="AD26" i="20"/>
  <c r="AD46" i="20" s="1"/>
  <c r="AD25" i="20"/>
  <c r="AD23" i="20"/>
  <c r="AD27" i="20"/>
  <c r="AD22" i="20"/>
  <c r="AD21" i="20"/>
  <c r="AE4" i="20"/>
  <c r="AB30" i="20"/>
  <c r="AB39" i="20" s="1"/>
  <c r="AB44" i="20"/>
  <c r="AC35" i="19"/>
  <c r="AC18" i="19"/>
  <c r="AC22" i="19"/>
  <c r="AC24" i="19"/>
  <c r="AC25" i="19"/>
  <c r="AC27" i="19"/>
  <c r="AC26" i="19"/>
  <c r="AC46" i="19" s="1"/>
  <c r="AC21" i="19"/>
  <c r="AD4" i="19"/>
  <c r="AC23" i="19"/>
  <c r="AC20" i="19"/>
  <c r="AB19" i="19"/>
  <c r="AB16" i="19"/>
  <c r="AA30" i="19"/>
  <c r="AA39" i="19" s="1"/>
  <c r="AA44" i="19"/>
  <c r="AB45" i="19"/>
  <c r="Z37" i="19"/>
  <c r="Z38" i="19"/>
  <c r="Z40" i="19"/>
  <c r="Z36" i="19"/>
  <c r="Z18" i="9"/>
  <c r="X30" i="9"/>
  <c r="Y19" i="9"/>
  <c r="Y44" i="9" s="1"/>
  <c r="Y16" i="9"/>
  <c r="Y45" i="9"/>
  <c r="Y48" i="9"/>
  <c r="AA4" i="9"/>
  <c r="Z35" i="9"/>
  <c r="Y46" i="9"/>
  <c r="AD48" i="20" l="1"/>
  <c r="AD47" i="20"/>
  <c r="AC48" i="25"/>
  <c r="AC47" i="25"/>
  <c r="AC48" i="22"/>
  <c r="AC47" i="22"/>
  <c r="AE48" i="23"/>
  <c r="AE47" i="23"/>
  <c r="AD48" i="24"/>
  <c r="AD47" i="24"/>
  <c r="AC48" i="19"/>
  <c r="AC47" i="19"/>
  <c r="X40" i="9"/>
  <c r="X39" i="9"/>
  <c r="AD48" i="26"/>
  <c r="AD47" i="26"/>
  <c r="AC48" i="21"/>
  <c r="AC47" i="21"/>
  <c r="AH26" i="28"/>
  <c r="AK13" i="28"/>
  <c r="AG43" i="28"/>
  <c r="AG42" i="28"/>
  <c r="AE37" i="28"/>
  <c r="AE35" i="28"/>
  <c r="AE36" i="28"/>
  <c r="AE34" i="28"/>
  <c r="AG15" i="28"/>
  <c r="AG18" i="28"/>
  <c r="AF28" i="28"/>
  <c r="AF41" i="28"/>
  <c r="AH17" i="28"/>
  <c r="AH33" i="28"/>
  <c r="AH11" i="28"/>
  <c r="AH24" i="28" s="1"/>
  <c r="AH12" i="28"/>
  <c r="AH25" i="28" s="1"/>
  <c r="AH10" i="28"/>
  <c r="AH23" i="28" s="1"/>
  <c r="AH9" i="28"/>
  <c r="AH22" i="28" s="1"/>
  <c r="AH8" i="28"/>
  <c r="AH21" i="28" s="1"/>
  <c r="AH7" i="28"/>
  <c r="AH20" i="28" s="1"/>
  <c r="AH6" i="28"/>
  <c r="AH19" i="28" s="1"/>
  <c r="AH5" i="28"/>
  <c r="AC45" i="25"/>
  <c r="AE42" i="27"/>
  <c r="AE15" i="27"/>
  <c r="AE18" i="27"/>
  <c r="AG4" i="27"/>
  <c r="AF33" i="27"/>
  <c r="AF25" i="27"/>
  <c r="AF43" i="27" s="1"/>
  <c r="AF23" i="27"/>
  <c r="AF17" i="27"/>
  <c r="AF19" i="27"/>
  <c r="AF20" i="27"/>
  <c r="AF44" i="27"/>
  <c r="AF24" i="27"/>
  <c r="AF22" i="27"/>
  <c r="AF21" i="27"/>
  <c r="AC35" i="27"/>
  <c r="AC34" i="27"/>
  <c r="AC36" i="27"/>
  <c r="AC37" i="27"/>
  <c r="AD28" i="27"/>
  <c r="AD41" i="27"/>
  <c r="AE45" i="23"/>
  <c r="AC45" i="19"/>
  <c r="AA22" i="9"/>
  <c r="AA26" i="9"/>
  <c r="AA21" i="9"/>
  <c r="AA25" i="9"/>
  <c r="AA20" i="9"/>
  <c r="AA24" i="9"/>
  <c r="AA23" i="9"/>
  <c r="AA27" i="9"/>
  <c r="AA47" i="9" s="1"/>
  <c r="AD45" i="26"/>
  <c r="AB37" i="26"/>
  <c r="AB38" i="26"/>
  <c r="AB36" i="26"/>
  <c r="AB40" i="26"/>
  <c r="AE35" i="26"/>
  <c r="AE26" i="26"/>
  <c r="AE46" i="26" s="1"/>
  <c r="AE18" i="26"/>
  <c r="AE27" i="26"/>
  <c r="AE25" i="26"/>
  <c r="AE21" i="26"/>
  <c r="AF4" i="26"/>
  <c r="AE22" i="26"/>
  <c r="AE24" i="26"/>
  <c r="AE20" i="26"/>
  <c r="AE23" i="26"/>
  <c r="AC30" i="26"/>
  <c r="AC39" i="26" s="1"/>
  <c r="AC44" i="26"/>
  <c r="AD19" i="26"/>
  <c r="AD16" i="26"/>
  <c r="AA37" i="25"/>
  <c r="AA38" i="25"/>
  <c r="AA40" i="25"/>
  <c r="AA36" i="25"/>
  <c r="AD35" i="25"/>
  <c r="AD27" i="25"/>
  <c r="AD23" i="25"/>
  <c r="AD25" i="25"/>
  <c r="AD24" i="25"/>
  <c r="AD26" i="25"/>
  <c r="AD46" i="25" s="1"/>
  <c r="AD22" i="25"/>
  <c r="AD21" i="25"/>
  <c r="AD20" i="25"/>
  <c r="AE4" i="25"/>
  <c r="AD18" i="25"/>
  <c r="AB30" i="25"/>
  <c r="AB39" i="25" s="1"/>
  <c r="AB44" i="25"/>
  <c r="AC16" i="25"/>
  <c r="AC19" i="25"/>
  <c r="AD19" i="24"/>
  <c r="AD16" i="24"/>
  <c r="AD45" i="24"/>
  <c r="AB40" i="24"/>
  <c r="AB37" i="24"/>
  <c r="AB38" i="24"/>
  <c r="AB36" i="24"/>
  <c r="AE35" i="24"/>
  <c r="AE26" i="24"/>
  <c r="AE46" i="24" s="1"/>
  <c r="AE27" i="24"/>
  <c r="AE25" i="24"/>
  <c r="AE21" i="24"/>
  <c r="AF4" i="24"/>
  <c r="AE18" i="24"/>
  <c r="AE23" i="24"/>
  <c r="AE20" i="24"/>
  <c r="AE22" i="24"/>
  <c r="AE24" i="24"/>
  <c r="AC30" i="24"/>
  <c r="AC39" i="24" s="1"/>
  <c r="AC44" i="24"/>
  <c r="AF35" i="23"/>
  <c r="AF18" i="23"/>
  <c r="AF25" i="23"/>
  <c r="AF24" i="23"/>
  <c r="AF23" i="23"/>
  <c r="AF22" i="23"/>
  <c r="AF21" i="23"/>
  <c r="AF20" i="23"/>
  <c r="AG4" i="23"/>
  <c r="AF27" i="23"/>
  <c r="AF26" i="23"/>
  <c r="AF46" i="23" s="1"/>
  <c r="AE19" i="23"/>
  <c r="AE16" i="23"/>
  <c r="AD30" i="23"/>
  <c r="AD39" i="23" s="1"/>
  <c r="AD44" i="23"/>
  <c r="AC40" i="23"/>
  <c r="AC37" i="23"/>
  <c r="AC38" i="23"/>
  <c r="AC36" i="23"/>
  <c r="AD27" i="22"/>
  <c r="AD35" i="22"/>
  <c r="AD18" i="22"/>
  <c r="AD20" i="22"/>
  <c r="AD25" i="22"/>
  <c r="AD26" i="22"/>
  <c r="AD46" i="22" s="1"/>
  <c r="AD23" i="22"/>
  <c r="AE4" i="22"/>
  <c r="AD24" i="22"/>
  <c r="AD45" i="22" s="1"/>
  <c r="AD22" i="22"/>
  <c r="AD21" i="22"/>
  <c r="AC16" i="22"/>
  <c r="AC19" i="22"/>
  <c r="AA40" i="22"/>
  <c r="AA37" i="22"/>
  <c r="AA38" i="22"/>
  <c r="AA36" i="22"/>
  <c r="AC45" i="22"/>
  <c r="AB30" i="22"/>
  <c r="AB39" i="22" s="1"/>
  <c r="AB44" i="22"/>
  <c r="AA40" i="21"/>
  <c r="AA37" i="21"/>
  <c r="AA36" i="21"/>
  <c r="AA38" i="21"/>
  <c r="AC19" i="21"/>
  <c r="AC16" i="21"/>
  <c r="AD27" i="21"/>
  <c r="AD26" i="21"/>
  <c r="AD46" i="21" s="1"/>
  <c r="AD35" i="21"/>
  <c r="AD18" i="21"/>
  <c r="AE4" i="21"/>
  <c r="AD22" i="21"/>
  <c r="AD23" i="21"/>
  <c r="AD24" i="21"/>
  <c r="AD20" i="21"/>
  <c r="AD25" i="21"/>
  <c r="AD21" i="21"/>
  <c r="AC45" i="21"/>
  <c r="AB30" i="21"/>
  <c r="AB39" i="21" s="1"/>
  <c r="AB44" i="21"/>
  <c r="X36" i="9"/>
  <c r="AB40" i="20"/>
  <c r="AB38" i="20"/>
  <c r="AB37" i="20"/>
  <c r="AB36" i="20"/>
  <c r="AE27" i="20"/>
  <c r="AE35" i="20"/>
  <c r="AE23" i="20"/>
  <c r="AE18" i="20"/>
  <c r="AF4" i="20"/>
  <c r="AE26" i="20"/>
  <c r="AE46" i="20" s="1"/>
  <c r="AE25" i="20"/>
  <c r="AE24" i="20"/>
  <c r="AE22" i="20"/>
  <c r="AE21" i="20"/>
  <c r="AE20" i="20"/>
  <c r="AD16" i="20"/>
  <c r="AD19" i="20"/>
  <c r="AD45" i="20"/>
  <c r="AC30" i="20"/>
  <c r="AC39" i="20" s="1"/>
  <c r="AC44" i="20"/>
  <c r="AD27" i="19"/>
  <c r="AD35" i="19"/>
  <c r="AD26" i="19"/>
  <c r="AD46" i="19" s="1"/>
  <c r="AD25" i="19"/>
  <c r="AD21" i="19"/>
  <c r="AE4" i="19"/>
  <c r="AD18" i="19"/>
  <c r="AD20" i="19"/>
  <c r="AD23" i="19"/>
  <c r="AD22" i="19"/>
  <c r="AD24" i="19"/>
  <c r="AC16" i="19"/>
  <c r="AC19" i="19"/>
  <c r="AA38" i="19"/>
  <c r="AA40" i="19"/>
  <c r="AA37" i="19"/>
  <c r="AA36" i="19"/>
  <c r="AB30" i="19"/>
  <c r="AB39" i="19" s="1"/>
  <c r="AB44" i="19"/>
  <c r="X37" i="9"/>
  <c r="Y30" i="9"/>
  <c r="X38" i="9"/>
  <c r="Z19" i="9"/>
  <c r="Z30" i="9" s="1"/>
  <c r="Z16" i="9"/>
  <c r="AA18" i="9"/>
  <c r="Z46" i="9"/>
  <c r="Z48" i="9"/>
  <c r="AB4" i="9"/>
  <c r="AA35" i="9"/>
  <c r="Z45" i="9"/>
  <c r="AE48" i="20" l="1"/>
  <c r="AE47" i="20"/>
  <c r="AD48" i="21"/>
  <c r="AD47" i="21"/>
  <c r="AF48" i="23"/>
  <c r="AF47" i="23"/>
  <c r="AE48" i="26"/>
  <c r="AE47" i="26"/>
  <c r="AD48" i="22"/>
  <c r="AD47" i="22"/>
  <c r="Y37" i="9"/>
  <c r="Y39" i="9"/>
  <c r="AE48" i="24"/>
  <c r="AE47" i="24"/>
  <c r="AD48" i="25"/>
  <c r="AD47" i="25"/>
  <c r="Z36" i="9"/>
  <c r="Z39" i="9"/>
  <c r="AD48" i="19"/>
  <c r="AD47" i="19"/>
  <c r="AW13" i="28"/>
  <c r="AU13" i="28" s="1"/>
  <c r="AL13" i="28"/>
  <c r="AR13" i="28" s="1"/>
  <c r="AH44" i="28"/>
  <c r="AK26" i="28"/>
  <c r="AH43" i="28"/>
  <c r="AE45" i="26"/>
  <c r="AF37" i="28"/>
  <c r="AF35" i="28"/>
  <c r="AF36" i="28"/>
  <c r="AF34" i="28"/>
  <c r="AH18" i="28"/>
  <c r="AH15" i="28"/>
  <c r="AQ13" i="28" s="1"/>
  <c r="AH42" i="28"/>
  <c r="AG28" i="28"/>
  <c r="AG41" i="28"/>
  <c r="AD45" i="19"/>
  <c r="AF15" i="27"/>
  <c r="AF18" i="27"/>
  <c r="AG25" i="27"/>
  <c r="AG43" i="27" s="1"/>
  <c r="AG23" i="27"/>
  <c r="AG20" i="27"/>
  <c r="AG17" i="27"/>
  <c r="AG19" i="27"/>
  <c r="AG44" i="27"/>
  <c r="AH4" i="27"/>
  <c r="AG24" i="27"/>
  <c r="AG22" i="27"/>
  <c r="AG33" i="27"/>
  <c r="AG21" i="27"/>
  <c r="AE28" i="27"/>
  <c r="AE41" i="27"/>
  <c r="AD35" i="27"/>
  <c r="AD34" i="27"/>
  <c r="AD36" i="27"/>
  <c r="AD37" i="27"/>
  <c r="AF42" i="27"/>
  <c r="AB21" i="9"/>
  <c r="AB23" i="9"/>
  <c r="AB25" i="9"/>
  <c r="AB27" i="9"/>
  <c r="AB47" i="9" s="1"/>
  <c r="AB20" i="9"/>
  <c r="AB22" i="9"/>
  <c r="AB24" i="9"/>
  <c r="AB26" i="9"/>
  <c r="AF45" i="23"/>
  <c r="AE45" i="24"/>
  <c r="AF35" i="26"/>
  <c r="AF18" i="26"/>
  <c r="AF24" i="26"/>
  <c r="AF20" i="26"/>
  <c r="AF27" i="26"/>
  <c r="AG4" i="26"/>
  <c r="AF23" i="26"/>
  <c r="AF26" i="26"/>
  <c r="AF46" i="26" s="1"/>
  <c r="AF22" i="26"/>
  <c r="AF25" i="26"/>
  <c r="AF21" i="26"/>
  <c r="AC38" i="26"/>
  <c r="AC40" i="26"/>
  <c r="AC36" i="26"/>
  <c r="AC37" i="26"/>
  <c r="AD30" i="26"/>
  <c r="AD39" i="26" s="1"/>
  <c r="AD44" i="26"/>
  <c r="AE19" i="26"/>
  <c r="AE16" i="26"/>
  <c r="Z44" i="9"/>
  <c r="AE26" i="25"/>
  <c r="AE46" i="25" s="1"/>
  <c r="AE22" i="25"/>
  <c r="AE35" i="25"/>
  <c r="AE27" i="25"/>
  <c r="AE18" i="25"/>
  <c r="AE21" i="25"/>
  <c r="AF4" i="25"/>
  <c r="AE20" i="25"/>
  <c r="AE24" i="25"/>
  <c r="AE23" i="25"/>
  <c r="AE25" i="25"/>
  <c r="AC30" i="25"/>
  <c r="AC39" i="25" s="1"/>
  <c r="AC44" i="25"/>
  <c r="AD19" i="25"/>
  <c r="AD16" i="25"/>
  <c r="AB38" i="25"/>
  <c r="AB40" i="25"/>
  <c r="AB36" i="25"/>
  <c r="AB37" i="25"/>
  <c r="AD45" i="25"/>
  <c r="AC36" i="24"/>
  <c r="AC38" i="24"/>
  <c r="AC40" i="24"/>
  <c r="AC37" i="24"/>
  <c r="AE19" i="24"/>
  <c r="AE16" i="24"/>
  <c r="AF35" i="24"/>
  <c r="AF18" i="24"/>
  <c r="AF27" i="24"/>
  <c r="AF24" i="24"/>
  <c r="AF20" i="24"/>
  <c r="AF26" i="24"/>
  <c r="AF46" i="24" s="1"/>
  <c r="AF22" i="24"/>
  <c r="AF25" i="24"/>
  <c r="AG4" i="24"/>
  <c r="AF21" i="24"/>
  <c r="AF23" i="24"/>
  <c r="AD30" i="24"/>
  <c r="AD39" i="24" s="1"/>
  <c r="AD44" i="24"/>
  <c r="AD40" i="23"/>
  <c r="AD37" i="23"/>
  <c r="AD38" i="23"/>
  <c r="AD36" i="23"/>
  <c r="AG35" i="23"/>
  <c r="AG27" i="23"/>
  <c r="AH4" i="23"/>
  <c r="AG26" i="23"/>
  <c r="AG46" i="23" s="1"/>
  <c r="AG18" i="23"/>
  <c r="AG25" i="23"/>
  <c r="AG24" i="23"/>
  <c r="AG23" i="23"/>
  <c r="AG22" i="23"/>
  <c r="AG21" i="23"/>
  <c r="AG20" i="23"/>
  <c r="AE30" i="23"/>
  <c r="AE39" i="23" s="1"/>
  <c r="AE44" i="23"/>
  <c r="AF19" i="23"/>
  <c r="AF16" i="23"/>
  <c r="AD19" i="22"/>
  <c r="AD16" i="22"/>
  <c r="AB38" i="22"/>
  <c r="AB37" i="22"/>
  <c r="AB40" i="22"/>
  <c r="AB36" i="22"/>
  <c r="AC30" i="22"/>
  <c r="AC39" i="22" s="1"/>
  <c r="AC44" i="22"/>
  <c r="AE35" i="22"/>
  <c r="AE18" i="22"/>
  <c r="AE21" i="22"/>
  <c r="AE26" i="22"/>
  <c r="AE46" i="22" s="1"/>
  <c r="AE27" i="22"/>
  <c r="AE23" i="22"/>
  <c r="AE24" i="22"/>
  <c r="AE20" i="22"/>
  <c r="AE25" i="22"/>
  <c r="AE22" i="22"/>
  <c r="AF4" i="22"/>
  <c r="AD45" i="21"/>
  <c r="AE35" i="21"/>
  <c r="AE18" i="21"/>
  <c r="AE27" i="21"/>
  <c r="AE23" i="21"/>
  <c r="AE24" i="21"/>
  <c r="AE20" i="21"/>
  <c r="AE26" i="21"/>
  <c r="AE46" i="21" s="1"/>
  <c r="AE25" i="21"/>
  <c r="AE21" i="21"/>
  <c r="AE22" i="21"/>
  <c r="AF4" i="21"/>
  <c r="AD19" i="21"/>
  <c r="AD16" i="21"/>
  <c r="AB37" i="21"/>
  <c r="AB36" i="21"/>
  <c r="AB40" i="21"/>
  <c r="AB38" i="21"/>
  <c r="AC30" i="21"/>
  <c r="AC39" i="21" s="1"/>
  <c r="AC44" i="21"/>
  <c r="Y40" i="9"/>
  <c r="AE16" i="20"/>
  <c r="AE19" i="20"/>
  <c r="AC36" i="20"/>
  <c r="AC40" i="20"/>
  <c r="AC38" i="20"/>
  <c r="AC37" i="20"/>
  <c r="AD30" i="20"/>
  <c r="AD39" i="20" s="1"/>
  <c r="AD44" i="20"/>
  <c r="AF35" i="20"/>
  <c r="AF26" i="20"/>
  <c r="AF46" i="20" s="1"/>
  <c r="AF22" i="20"/>
  <c r="AF18" i="20"/>
  <c r="AF25" i="20"/>
  <c r="AF24" i="20"/>
  <c r="AF21" i="20"/>
  <c r="AF20" i="20"/>
  <c r="AF27" i="20"/>
  <c r="AG4" i="20"/>
  <c r="AF23" i="20"/>
  <c r="AE45" i="20"/>
  <c r="AD16" i="19"/>
  <c r="AD19" i="19"/>
  <c r="AB40" i="19"/>
  <c r="AB37" i="19"/>
  <c r="AB36" i="19"/>
  <c r="AB38" i="19"/>
  <c r="AC30" i="19"/>
  <c r="AC39" i="19" s="1"/>
  <c r="AC44" i="19"/>
  <c r="AE26" i="19"/>
  <c r="AE46" i="19" s="1"/>
  <c r="AE35" i="19"/>
  <c r="AE18" i="19"/>
  <c r="AE24" i="19"/>
  <c r="AE20" i="19"/>
  <c r="AF4" i="19"/>
  <c r="AE25" i="19"/>
  <c r="AE27" i="19"/>
  <c r="AE23" i="19"/>
  <c r="AE22" i="19"/>
  <c r="AE21" i="19"/>
  <c r="Y38" i="9"/>
  <c r="Y36" i="9"/>
  <c r="Z37" i="9"/>
  <c r="AA19" i="9"/>
  <c r="AA44" i="9" s="1"/>
  <c r="AA16" i="9"/>
  <c r="AB18" i="9"/>
  <c r="Z40" i="9"/>
  <c r="Z38" i="9"/>
  <c r="AA48" i="9"/>
  <c r="AC4" i="9"/>
  <c r="AB35" i="9"/>
  <c r="AA45" i="9"/>
  <c r="AA46" i="9"/>
  <c r="AV13" i="28" l="1"/>
  <c r="AF48" i="26"/>
  <c r="AF47" i="26"/>
  <c r="AG48" i="23"/>
  <c r="AG47" i="23"/>
  <c r="AE48" i="25"/>
  <c r="AE47" i="25"/>
  <c r="AE48" i="19"/>
  <c r="AE47" i="19"/>
  <c r="AF48" i="24"/>
  <c r="AF47" i="24"/>
  <c r="AE48" i="22"/>
  <c r="AE47" i="22"/>
  <c r="AE48" i="21"/>
  <c r="AE47" i="21"/>
  <c r="AF48" i="20"/>
  <c r="AF47" i="20"/>
  <c r="AQ26" i="28"/>
  <c r="AS13" i="28"/>
  <c r="AX13" i="28"/>
  <c r="AM13" i="28"/>
  <c r="AL26" i="28"/>
  <c r="AR26" i="28" s="1"/>
  <c r="AL15" i="28"/>
  <c r="AR15" i="28" s="1"/>
  <c r="AH28" i="28"/>
  <c r="AH41" i="28"/>
  <c r="AK22" i="28"/>
  <c r="AK9" i="28"/>
  <c r="AW9" i="28" s="1"/>
  <c r="AU9" i="28" s="1"/>
  <c r="AK21" i="28"/>
  <c r="AK8" i="28"/>
  <c r="AW8" i="28" s="1"/>
  <c r="AU8" i="28" s="1"/>
  <c r="AK19" i="28"/>
  <c r="AK6" i="28"/>
  <c r="AW6" i="28" s="1"/>
  <c r="AU6" i="28" s="1"/>
  <c r="AK25" i="28"/>
  <c r="AK12" i="28"/>
  <c r="AW12" i="28" s="1"/>
  <c r="AU12" i="28" s="1"/>
  <c r="AK20" i="28"/>
  <c r="AK7" i="28"/>
  <c r="AW7" i="28" s="1"/>
  <c r="AU7" i="28" s="1"/>
  <c r="AK23" i="28"/>
  <c r="AK10" i="28"/>
  <c r="AW10" i="28" s="1"/>
  <c r="AU10" i="28" s="1"/>
  <c r="AG37" i="28"/>
  <c r="AG35" i="28"/>
  <c r="AG34" i="28"/>
  <c r="AG36" i="28"/>
  <c r="AK5" i="28"/>
  <c r="AW5" i="28" s="1"/>
  <c r="AU5" i="28" s="1"/>
  <c r="AK24" i="28"/>
  <c r="AK11" i="28"/>
  <c r="AW11" i="28" s="1"/>
  <c r="AU11" i="28" s="1"/>
  <c r="AE45" i="22"/>
  <c r="AI4" i="27"/>
  <c r="AI17" i="27" s="1"/>
  <c r="AI25" i="27"/>
  <c r="AH33" i="27"/>
  <c r="AH17" i="27"/>
  <c r="AE34" i="27"/>
  <c r="AE35" i="27"/>
  <c r="AE37" i="27"/>
  <c r="AE36" i="27"/>
  <c r="AG42" i="27"/>
  <c r="AG15" i="27"/>
  <c r="AG18" i="27"/>
  <c r="AF41" i="27"/>
  <c r="AF28" i="27"/>
  <c r="AE45" i="19"/>
  <c r="AC23" i="9"/>
  <c r="AC27" i="9"/>
  <c r="AC47" i="9" s="1"/>
  <c r="AC22" i="9"/>
  <c r="AC26" i="9"/>
  <c r="AC21" i="9"/>
  <c r="AC25" i="9"/>
  <c r="AC20" i="9"/>
  <c r="AC24" i="9"/>
  <c r="AF16" i="26"/>
  <c r="AF19" i="26"/>
  <c r="AF45" i="26"/>
  <c r="AE30" i="26"/>
  <c r="AE39" i="26" s="1"/>
  <c r="AE44" i="26"/>
  <c r="AG35" i="26"/>
  <c r="AG18" i="26"/>
  <c r="AG23" i="26"/>
  <c r="AG20" i="26"/>
  <c r="AG26" i="26"/>
  <c r="AG46" i="26" s="1"/>
  <c r="AG22" i="26"/>
  <c r="AG27" i="26"/>
  <c r="AG25" i="26"/>
  <c r="AG21" i="26"/>
  <c r="AH4" i="26"/>
  <c r="AG24" i="26"/>
  <c r="AD38" i="26"/>
  <c r="AD40" i="26"/>
  <c r="AD36" i="26"/>
  <c r="AD37" i="26"/>
  <c r="AE19" i="25"/>
  <c r="AE16" i="25"/>
  <c r="AD30" i="25"/>
  <c r="AD39" i="25" s="1"/>
  <c r="AD44" i="25"/>
  <c r="AF25" i="25"/>
  <c r="AF35" i="25"/>
  <c r="AF18" i="25"/>
  <c r="AF26" i="25"/>
  <c r="AF46" i="25" s="1"/>
  <c r="AF22" i="25"/>
  <c r="AF21" i="25"/>
  <c r="AF24" i="25"/>
  <c r="AF23" i="25"/>
  <c r="AF20" i="25"/>
  <c r="AF27" i="25"/>
  <c r="AE45" i="25"/>
  <c r="AC40" i="25"/>
  <c r="AC36" i="25"/>
  <c r="AC37" i="25"/>
  <c r="AC38" i="25"/>
  <c r="AG35" i="24"/>
  <c r="AG27" i="24"/>
  <c r="AG23" i="24"/>
  <c r="AG18" i="24"/>
  <c r="AG25" i="24"/>
  <c r="AG21" i="24"/>
  <c r="AH4" i="24"/>
  <c r="AG26" i="24"/>
  <c r="AG46" i="24" s="1"/>
  <c r="AG22" i="24"/>
  <c r="AG24" i="24"/>
  <c r="AG20" i="24"/>
  <c r="AD37" i="24"/>
  <c r="AD40" i="24"/>
  <c r="AD36" i="24"/>
  <c r="AD38" i="24"/>
  <c r="AF16" i="24"/>
  <c r="AF19" i="24"/>
  <c r="AF45" i="24"/>
  <c r="AE30" i="24"/>
  <c r="AE39" i="24" s="1"/>
  <c r="AE44" i="24"/>
  <c r="AF30" i="23"/>
  <c r="AF39" i="23" s="1"/>
  <c r="AF44" i="23"/>
  <c r="AG45" i="23"/>
  <c r="AH35" i="23"/>
  <c r="AH18" i="23"/>
  <c r="AG19" i="23"/>
  <c r="AG16" i="23"/>
  <c r="AE38" i="23"/>
  <c r="AE36" i="23"/>
  <c r="AE40" i="23"/>
  <c r="AE37" i="23"/>
  <c r="AA30" i="9"/>
  <c r="AC38" i="22"/>
  <c r="AC36" i="22"/>
  <c r="AC40" i="22"/>
  <c r="AC37" i="22"/>
  <c r="AE19" i="22"/>
  <c r="AE16" i="22"/>
  <c r="AF35" i="22"/>
  <c r="AF18" i="22"/>
  <c r="AF27" i="22"/>
  <c r="AF24" i="22"/>
  <c r="AF25" i="22"/>
  <c r="AF21" i="22"/>
  <c r="AF26" i="22"/>
  <c r="AF46" i="22" s="1"/>
  <c r="AF22" i="22"/>
  <c r="AF23" i="22"/>
  <c r="AG4" i="22"/>
  <c r="AF20" i="22"/>
  <c r="AD30" i="22"/>
  <c r="AD39" i="22" s="1"/>
  <c r="AD44" i="22"/>
  <c r="AF35" i="21"/>
  <c r="AF18" i="21"/>
  <c r="AF27" i="21"/>
  <c r="AF24" i="21"/>
  <c r="AF20" i="21"/>
  <c r="AF26" i="21"/>
  <c r="AF46" i="21" s="1"/>
  <c r="AF25" i="21"/>
  <c r="AF21" i="21"/>
  <c r="AF22" i="21"/>
  <c r="AG4" i="21"/>
  <c r="AF23" i="21"/>
  <c r="AC38" i="21"/>
  <c r="AC36" i="21"/>
  <c r="AC40" i="21"/>
  <c r="AC37" i="21"/>
  <c r="AE45" i="21"/>
  <c r="AD30" i="21"/>
  <c r="AD39" i="21" s="1"/>
  <c r="AD44" i="21"/>
  <c r="AE16" i="21"/>
  <c r="AE19" i="21"/>
  <c r="AF45" i="20"/>
  <c r="AF19" i="20"/>
  <c r="AF16" i="20"/>
  <c r="AD37" i="20"/>
  <c r="AD40" i="20"/>
  <c r="AD36" i="20"/>
  <c r="AD38" i="20"/>
  <c r="AG35" i="20"/>
  <c r="AG18" i="20"/>
  <c r="AG26" i="20"/>
  <c r="AG46" i="20" s="1"/>
  <c r="AG25" i="20"/>
  <c r="AG21" i="20"/>
  <c r="AH4" i="20"/>
  <c r="AG27" i="20"/>
  <c r="AG22" i="20"/>
  <c r="AG23" i="20"/>
  <c r="AG24" i="20"/>
  <c r="AG20" i="20"/>
  <c r="AE30" i="20"/>
  <c r="AE39" i="20" s="1"/>
  <c r="AE44" i="20"/>
  <c r="AC36" i="19"/>
  <c r="AC40" i="19"/>
  <c r="AC38" i="19"/>
  <c r="AC37" i="19"/>
  <c r="AE19" i="19"/>
  <c r="AE16" i="19"/>
  <c r="AF35" i="19"/>
  <c r="AF27" i="19"/>
  <c r="AF23" i="19"/>
  <c r="AF25" i="19"/>
  <c r="AF18" i="19"/>
  <c r="AF22" i="19"/>
  <c r="AF26" i="19"/>
  <c r="AF46" i="19" s="1"/>
  <c r="AF24" i="19"/>
  <c r="AF20" i="19"/>
  <c r="AF21" i="19"/>
  <c r="AG4" i="19"/>
  <c r="AD30" i="19"/>
  <c r="AD39" i="19" s="1"/>
  <c r="AD44" i="19"/>
  <c r="AB19" i="9"/>
  <c r="AB30" i="9" s="1"/>
  <c r="AB16" i="9"/>
  <c r="AC18" i="9"/>
  <c r="AB48" i="9"/>
  <c r="AB46" i="9"/>
  <c r="AB45" i="9"/>
  <c r="AD4" i="9"/>
  <c r="AC35" i="9"/>
  <c r="AV10" i="28" l="1"/>
  <c r="AV6" i="28"/>
  <c r="AV12" i="28"/>
  <c r="AV11" i="28"/>
  <c r="AV5" i="28"/>
  <c r="AV7" i="28"/>
  <c r="AV9" i="28"/>
  <c r="AV8" i="28"/>
  <c r="AF48" i="25"/>
  <c r="AF47" i="25"/>
  <c r="AG48" i="26"/>
  <c r="AG47" i="26"/>
  <c r="AF48" i="22"/>
  <c r="AF47" i="22"/>
  <c r="AG48" i="20"/>
  <c r="AG47" i="20"/>
  <c r="AG48" i="24"/>
  <c r="AG47" i="24"/>
  <c r="AF48" i="21"/>
  <c r="AF47" i="21"/>
  <c r="AB36" i="9"/>
  <c r="AB39" i="9"/>
  <c r="AF48" i="19"/>
  <c r="AF47" i="19"/>
  <c r="AA36" i="9"/>
  <c r="AA39" i="9"/>
  <c r="AS26" i="28"/>
  <c r="AM26" i="28"/>
  <c r="AL28" i="28"/>
  <c r="AR28" i="28" s="1"/>
  <c r="AG45" i="26"/>
  <c r="AQ20" i="28"/>
  <c r="AS20" i="28" s="1"/>
  <c r="AM20" i="28"/>
  <c r="AQ21" i="28"/>
  <c r="AS21" i="28" s="1"/>
  <c r="AM21" i="28"/>
  <c r="AQ25" i="28"/>
  <c r="AS25" i="28" s="1"/>
  <c r="AM25" i="28"/>
  <c r="AX9" i="28"/>
  <c r="AQ9" i="28"/>
  <c r="AS9" i="28" s="1"/>
  <c r="AM9" i="28"/>
  <c r="AK18" i="28"/>
  <c r="AQ10" i="28"/>
  <c r="AS10" i="28" s="1"/>
  <c r="AX10" i="28"/>
  <c r="AM10" i="28"/>
  <c r="AX7" i="28"/>
  <c r="AQ7" i="28"/>
  <c r="AS7" i="28" s="1"/>
  <c r="AM7" i="28"/>
  <c r="AQ12" i="28"/>
  <c r="AS12" i="28" s="1"/>
  <c r="AM12" i="28"/>
  <c r="AX12" i="28"/>
  <c r="AX6" i="28"/>
  <c r="AQ6" i="28"/>
  <c r="AS6" i="28" s="1"/>
  <c r="AM6" i="28"/>
  <c r="AQ11" i="28"/>
  <c r="AS11" i="28" s="1"/>
  <c r="AM11" i="28"/>
  <c r="AX11" i="28"/>
  <c r="AQ22" i="28"/>
  <c r="AS22" i="28" s="1"/>
  <c r="AM22" i="28"/>
  <c r="AQ23" i="28"/>
  <c r="AS23" i="28" s="1"/>
  <c r="AM23" i="28"/>
  <c r="AQ19" i="28"/>
  <c r="AS19" i="28" s="1"/>
  <c r="AM19" i="28"/>
  <c r="AX8" i="28"/>
  <c r="AQ8" i="28"/>
  <c r="AS8" i="28" s="1"/>
  <c r="AM8" i="28"/>
  <c r="AQ24" i="28"/>
  <c r="AS24" i="28" s="1"/>
  <c r="AM24" i="28"/>
  <c r="AK15" i="28"/>
  <c r="AQ5" i="28"/>
  <c r="AS5" i="28" s="1"/>
  <c r="AM5" i="28"/>
  <c r="AH37" i="28"/>
  <c r="AH35" i="28"/>
  <c r="AH36" i="28"/>
  <c r="AH34" i="28"/>
  <c r="AI24" i="27"/>
  <c r="AI21" i="27"/>
  <c r="AI19" i="27"/>
  <c r="AI23" i="27"/>
  <c r="AI22" i="27"/>
  <c r="AF45" i="19"/>
  <c r="AI20" i="27"/>
  <c r="AI18" i="27"/>
  <c r="AH25" i="27"/>
  <c r="AK12" i="27"/>
  <c r="AH22" i="27"/>
  <c r="AG28" i="27"/>
  <c r="AG41" i="27"/>
  <c r="AH18" i="27"/>
  <c r="AH15" i="27"/>
  <c r="AK5" i="27"/>
  <c r="AH21" i="27"/>
  <c r="AH20" i="27"/>
  <c r="AH19" i="27"/>
  <c r="AH24" i="27"/>
  <c r="AH23" i="27"/>
  <c r="AF34" i="27"/>
  <c r="AF37" i="27"/>
  <c r="AF36" i="27"/>
  <c r="AF35" i="27"/>
  <c r="AB44" i="9"/>
  <c r="AG45" i="20"/>
  <c r="AF45" i="25"/>
  <c r="AD20" i="9"/>
  <c r="AD22" i="9"/>
  <c r="AD24" i="9"/>
  <c r="AD26" i="9"/>
  <c r="AD21" i="9"/>
  <c r="AD23" i="9"/>
  <c r="AD25" i="9"/>
  <c r="AD27" i="9"/>
  <c r="AD47" i="9" s="1"/>
  <c r="AG45" i="24"/>
  <c r="AH35" i="26"/>
  <c r="AH27" i="26"/>
  <c r="AH26" i="26"/>
  <c r="AH46" i="26" s="1"/>
  <c r="AH22" i="26"/>
  <c r="AH18" i="26"/>
  <c r="AH25" i="26"/>
  <c r="AH21" i="26"/>
  <c r="AI4" i="26"/>
  <c r="AH23" i="26"/>
  <c r="AH24" i="26"/>
  <c r="AH20" i="26"/>
  <c r="AE40" i="26"/>
  <c r="AE36" i="26"/>
  <c r="AE38" i="26"/>
  <c r="AE37" i="26"/>
  <c r="AF30" i="26"/>
  <c r="AF39" i="26" s="1"/>
  <c r="AF44" i="26"/>
  <c r="AG16" i="26"/>
  <c r="AG19" i="26"/>
  <c r="AA37" i="9"/>
  <c r="AA40" i="9"/>
  <c r="AA38" i="9"/>
  <c r="AF16" i="25"/>
  <c r="AF19" i="25"/>
  <c r="AD36" i="25"/>
  <c r="AD37" i="25"/>
  <c r="AD38" i="25"/>
  <c r="AD40" i="25"/>
  <c r="AE30" i="25"/>
  <c r="AE39" i="25" s="1"/>
  <c r="AE44" i="25"/>
  <c r="AE38" i="24"/>
  <c r="AE36" i="24"/>
  <c r="AE37" i="24"/>
  <c r="AE40" i="24"/>
  <c r="AH35" i="24"/>
  <c r="AH18" i="24"/>
  <c r="AH26" i="24"/>
  <c r="AH46" i="24" s="1"/>
  <c r="AH22" i="24"/>
  <c r="AH27" i="24"/>
  <c r="AH24" i="24"/>
  <c r="AH20" i="24"/>
  <c r="AH25" i="24"/>
  <c r="AI4" i="24"/>
  <c r="AH21" i="24"/>
  <c r="AH23" i="24"/>
  <c r="AG16" i="24"/>
  <c r="AG19" i="24"/>
  <c r="AF30" i="24"/>
  <c r="AF39" i="24" s="1"/>
  <c r="AF44" i="24"/>
  <c r="AH24" i="23"/>
  <c r="AK10" i="23"/>
  <c r="AQ10" i="23"/>
  <c r="AS10" i="23" s="1"/>
  <c r="AH19" i="23"/>
  <c r="AH16" i="23"/>
  <c r="AK5" i="23"/>
  <c r="AW5" i="23" s="1"/>
  <c r="AU5" i="23" s="1"/>
  <c r="AQ5" i="23"/>
  <c r="AS5" i="23" s="1"/>
  <c r="AH20" i="23"/>
  <c r="AQ6" i="23"/>
  <c r="AS6" i="23" s="1"/>
  <c r="AK6" i="23"/>
  <c r="AG30" i="23"/>
  <c r="AG39" i="23" s="1"/>
  <c r="AG44" i="23"/>
  <c r="AH22" i="23"/>
  <c r="AK8" i="23"/>
  <c r="AQ8" i="23"/>
  <c r="AS8" i="23" s="1"/>
  <c r="AH25" i="23"/>
  <c r="AK11" i="23"/>
  <c r="AQ11" i="23"/>
  <c r="AS11" i="23" s="1"/>
  <c r="AH26" i="23"/>
  <c r="AK12" i="23"/>
  <c r="AQ12" i="23"/>
  <c r="AH21" i="23"/>
  <c r="AQ7" i="23"/>
  <c r="AS7" i="23" s="1"/>
  <c r="AK7" i="23"/>
  <c r="AH23" i="23"/>
  <c r="AQ9" i="23"/>
  <c r="AS9" i="23" s="1"/>
  <c r="AK9" i="23"/>
  <c r="AW9" i="23" s="1"/>
  <c r="AH27" i="23"/>
  <c r="AH47" i="23" s="1"/>
  <c r="AQ13" i="23"/>
  <c r="AS13" i="23" s="1"/>
  <c r="AK13" i="23"/>
  <c r="AF38" i="23"/>
  <c r="AF36" i="23"/>
  <c r="AF40" i="23"/>
  <c r="AF37" i="23"/>
  <c r="AG35" i="22"/>
  <c r="AG26" i="22"/>
  <c r="AG46" i="22" s="1"/>
  <c r="AG25" i="22"/>
  <c r="AG24" i="22"/>
  <c r="AG45" i="22" s="1"/>
  <c r="AG23" i="22"/>
  <c r="AG22" i="22"/>
  <c r="AG21" i="22"/>
  <c r="AG20" i="22"/>
  <c r="AG18" i="22"/>
  <c r="AG27" i="22"/>
  <c r="AH4" i="22"/>
  <c r="AI4" i="22" s="1"/>
  <c r="AD40" i="22"/>
  <c r="AD36" i="22"/>
  <c r="AD38" i="22"/>
  <c r="AD37" i="22"/>
  <c r="AF45" i="22"/>
  <c r="AF16" i="22"/>
  <c r="AF19" i="22"/>
  <c r="AE30" i="22"/>
  <c r="AE39" i="22" s="1"/>
  <c r="AE44" i="22"/>
  <c r="AF16" i="21"/>
  <c r="AF19" i="21"/>
  <c r="AF45" i="21"/>
  <c r="AD38" i="21"/>
  <c r="AD40" i="21"/>
  <c r="AD37" i="21"/>
  <c r="AD36" i="21"/>
  <c r="AG35" i="21"/>
  <c r="AG26" i="21"/>
  <c r="AG46" i="21" s="1"/>
  <c r="AG25" i="21"/>
  <c r="AG24" i="21"/>
  <c r="AG23" i="21"/>
  <c r="AG22" i="21"/>
  <c r="AG21" i="21"/>
  <c r="AG20" i="21"/>
  <c r="AG18" i="21"/>
  <c r="AH4" i="21"/>
  <c r="AG27" i="21"/>
  <c r="AE44" i="21"/>
  <c r="AE30" i="21"/>
  <c r="AE39" i="21" s="1"/>
  <c r="AH18" i="20"/>
  <c r="AH35" i="20"/>
  <c r="AH27" i="20"/>
  <c r="AH24" i="20"/>
  <c r="AH20" i="20"/>
  <c r="AH25" i="20"/>
  <c r="AH21" i="20"/>
  <c r="AH26" i="20"/>
  <c r="AH46" i="20" s="1"/>
  <c r="AH22" i="20"/>
  <c r="AH23" i="20"/>
  <c r="AI4" i="20"/>
  <c r="AG19" i="20"/>
  <c r="AG16" i="20"/>
  <c r="AE38" i="20"/>
  <c r="AE36" i="20"/>
  <c r="AE37" i="20"/>
  <c r="AE40" i="20"/>
  <c r="AF30" i="20"/>
  <c r="AF39" i="20" s="1"/>
  <c r="AF44" i="20"/>
  <c r="AD37" i="19"/>
  <c r="AD36" i="19"/>
  <c r="AD40" i="19"/>
  <c r="AD38" i="19"/>
  <c r="AG18" i="19"/>
  <c r="AG35" i="19"/>
  <c r="AG22" i="19"/>
  <c r="AH4" i="19"/>
  <c r="AG27" i="19"/>
  <c r="AG26" i="19"/>
  <c r="AG46" i="19" s="1"/>
  <c r="AG23" i="19"/>
  <c r="AG24" i="19"/>
  <c r="AG25" i="19"/>
  <c r="AG20" i="19"/>
  <c r="AG21" i="19"/>
  <c r="AF16" i="19"/>
  <c r="AF19" i="19"/>
  <c r="AE30" i="19"/>
  <c r="AE39" i="19" s="1"/>
  <c r="AE44" i="19"/>
  <c r="AC19" i="9"/>
  <c r="AC30" i="9" s="1"/>
  <c r="AC16" i="9"/>
  <c r="AD18" i="9"/>
  <c r="AB37" i="9"/>
  <c r="AB38" i="9"/>
  <c r="AC45" i="9"/>
  <c r="AC46" i="9"/>
  <c r="AC48" i="9"/>
  <c r="AB40" i="9"/>
  <c r="AE4" i="9"/>
  <c r="AD35" i="9"/>
  <c r="AU9" i="23" l="1"/>
  <c r="AV9" i="23"/>
  <c r="AU15" i="28"/>
  <c r="AV5" i="23"/>
  <c r="AC36" i="9"/>
  <c r="AC39" i="9"/>
  <c r="AH48" i="26"/>
  <c r="AH47" i="26"/>
  <c r="AG48" i="22"/>
  <c r="AG47" i="22"/>
  <c r="AG48" i="21"/>
  <c r="AG47" i="21"/>
  <c r="AG48" i="19"/>
  <c r="AG47" i="19"/>
  <c r="AH48" i="20"/>
  <c r="AH47" i="20"/>
  <c r="AW13" i="23"/>
  <c r="AW6" i="23"/>
  <c r="AH48" i="24"/>
  <c r="AH47" i="24"/>
  <c r="AW10" i="23"/>
  <c r="AW7" i="23"/>
  <c r="AW11" i="23"/>
  <c r="AW8" i="23"/>
  <c r="AW12" i="23"/>
  <c r="AK11" i="27"/>
  <c r="AK6" i="27"/>
  <c r="AQ15" i="28"/>
  <c r="AS15" i="28" s="1"/>
  <c r="AM15" i="28"/>
  <c r="AX5" i="28"/>
  <c r="AW15" i="28"/>
  <c r="AX15" i="28" s="1"/>
  <c r="AQ18" i="28"/>
  <c r="AS18" i="28" s="1"/>
  <c r="AK28" i="28"/>
  <c r="AM18" i="28"/>
  <c r="AK8" i="27"/>
  <c r="AK9" i="27"/>
  <c r="AK10" i="27"/>
  <c r="AK7" i="27"/>
  <c r="AI15" i="27"/>
  <c r="AI28" i="27"/>
  <c r="AQ16" i="23"/>
  <c r="AS16" i="23" s="1"/>
  <c r="AK19" i="27"/>
  <c r="AH28" i="27"/>
  <c r="AH41" i="27"/>
  <c r="AK18" i="27"/>
  <c r="AG34" i="27"/>
  <c r="AG37" i="27"/>
  <c r="AG35" i="27"/>
  <c r="AG36" i="27"/>
  <c r="AK20" i="27"/>
  <c r="AK22" i="27"/>
  <c r="AH44" i="27"/>
  <c r="AK21" i="27"/>
  <c r="AM12" i="27"/>
  <c r="AH42" i="27"/>
  <c r="AK23" i="27"/>
  <c r="AK24" i="27"/>
  <c r="AM5" i="27"/>
  <c r="AH43" i="27"/>
  <c r="AK25" i="27"/>
  <c r="AH45" i="20"/>
  <c r="AE20" i="9"/>
  <c r="AE24" i="9"/>
  <c r="AE23" i="9"/>
  <c r="AE27" i="9"/>
  <c r="AE47" i="9" s="1"/>
  <c r="AE22" i="9"/>
  <c r="AE26" i="9"/>
  <c r="AE21" i="9"/>
  <c r="AE25" i="9"/>
  <c r="AG45" i="21"/>
  <c r="AI35" i="22"/>
  <c r="AI18" i="22"/>
  <c r="AH19" i="26"/>
  <c r="AH16" i="26"/>
  <c r="AI35" i="26"/>
  <c r="AI18" i="26"/>
  <c r="AG30" i="26"/>
  <c r="AG39" i="26" s="1"/>
  <c r="AG44" i="26"/>
  <c r="AH45" i="26"/>
  <c r="AF37" i="26"/>
  <c r="AF40" i="26"/>
  <c r="AF38" i="26"/>
  <c r="AF36" i="26"/>
  <c r="AE37" i="25"/>
  <c r="AE36" i="25"/>
  <c r="AE38" i="25"/>
  <c r="AE40" i="25"/>
  <c r="AF30" i="25"/>
  <c r="AF39" i="25" s="1"/>
  <c r="AF44" i="25"/>
  <c r="AG30" i="24"/>
  <c r="AG39" i="24" s="1"/>
  <c r="AG44" i="24"/>
  <c r="AI35" i="24"/>
  <c r="AI18" i="24"/>
  <c r="AH45" i="24"/>
  <c r="AF40" i="24"/>
  <c r="AF36" i="24"/>
  <c r="AF37" i="24"/>
  <c r="AF38" i="24"/>
  <c r="AH19" i="24"/>
  <c r="AH16" i="24"/>
  <c r="AH48" i="23"/>
  <c r="AQ27" i="23"/>
  <c r="AS27" i="23" s="1"/>
  <c r="AK27" i="23"/>
  <c r="AM27" i="23" s="1"/>
  <c r="AX7" i="23"/>
  <c r="AM7" i="23"/>
  <c r="AK25" i="23"/>
  <c r="AM25" i="23" s="1"/>
  <c r="AQ25" i="23"/>
  <c r="AS25" i="23" s="1"/>
  <c r="AH46" i="23"/>
  <c r="AK26" i="23"/>
  <c r="AQ26" i="23"/>
  <c r="AG40" i="23"/>
  <c r="AG37" i="23"/>
  <c r="AG38" i="23"/>
  <c r="AG36" i="23"/>
  <c r="AM13" i="23"/>
  <c r="AQ21" i="23"/>
  <c r="AS21" i="23" s="1"/>
  <c r="AK21" i="23"/>
  <c r="AM21" i="23" s="1"/>
  <c r="AM8" i="23"/>
  <c r="AM6" i="23"/>
  <c r="AK16" i="23"/>
  <c r="AM5" i="23"/>
  <c r="AM10" i="23"/>
  <c r="AK20" i="23"/>
  <c r="AM20" i="23" s="1"/>
  <c r="AQ20" i="23"/>
  <c r="AS20" i="23" s="1"/>
  <c r="AH30" i="23"/>
  <c r="AH39" i="23" s="1"/>
  <c r="AH44" i="23"/>
  <c r="AQ19" i="23"/>
  <c r="AS19" i="23" s="1"/>
  <c r="AK19" i="23"/>
  <c r="AX9" i="23"/>
  <c r="AM9" i="23"/>
  <c r="AQ23" i="23"/>
  <c r="AS23" i="23" s="1"/>
  <c r="AK23" i="23"/>
  <c r="AM23" i="23" s="1"/>
  <c r="AM11" i="23"/>
  <c r="AQ22" i="23"/>
  <c r="AS22" i="23" s="1"/>
  <c r="AK22" i="23"/>
  <c r="AM22" i="23" s="1"/>
  <c r="AH45" i="23"/>
  <c r="AQ24" i="23"/>
  <c r="AS24" i="23" s="1"/>
  <c r="AK24" i="23"/>
  <c r="AM24" i="23" s="1"/>
  <c r="AE40" i="22"/>
  <c r="AE37" i="22"/>
  <c r="AE36" i="22"/>
  <c r="AE38" i="22"/>
  <c r="AH35" i="22"/>
  <c r="AH18" i="22"/>
  <c r="AF30" i="22"/>
  <c r="AF39" i="22" s="1"/>
  <c r="AF44" i="22"/>
  <c r="AG19" i="22"/>
  <c r="AG16" i="22"/>
  <c r="AG16" i="21"/>
  <c r="AG19" i="21"/>
  <c r="AH35" i="21"/>
  <c r="AH18" i="21"/>
  <c r="AF30" i="21"/>
  <c r="AF39" i="21" s="1"/>
  <c r="AF44" i="21"/>
  <c r="AE40" i="21"/>
  <c r="AE37" i="21"/>
  <c r="AE36" i="21"/>
  <c r="AE38" i="21"/>
  <c r="AC44" i="9"/>
  <c r="AH16" i="20"/>
  <c r="AH19" i="20"/>
  <c r="AF40" i="20"/>
  <c r="AF37" i="20"/>
  <c r="AF36" i="20"/>
  <c r="AF38" i="20"/>
  <c r="AI35" i="20"/>
  <c r="AI18" i="20"/>
  <c r="AG30" i="20"/>
  <c r="AG39" i="20" s="1"/>
  <c r="AG44" i="20"/>
  <c r="AH35" i="19"/>
  <c r="AH27" i="19"/>
  <c r="AH25" i="19"/>
  <c r="AH21" i="19"/>
  <c r="AI4" i="19"/>
  <c r="AH24" i="19"/>
  <c r="AH20" i="19"/>
  <c r="AH18" i="19"/>
  <c r="AH26" i="19"/>
  <c r="AH46" i="19" s="1"/>
  <c r="AH23" i="19"/>
  <c r="AH22" i="19"/>
  <c r="AE38" i="19"/>
  <c r="AE37" i="19"/>
  <c r="AE36" i="19"/>
  <c r="AE40" i="19"/>
  <c r="AF30" i="19"/>
  <c r="AF39" i="19" s="1"/>
  <c r="AF44" i="19"/>
  <c r="AG45" i="19"/>
  <c r="AG16" i="19"/>
  <c r="AG19" i="19"/>
  <c r="AD19" i="9"/>
  <c r="AD30" i="9" s="1"/>
  <c r="AD16" i="9"/>
  <c r="AE18" i="9"/>
  <c r="AC37" i="9"/>
  <c r="AC40" i="9"/>
  <c r="AC38" i="9"/>
  <c r="AD46" i="9"/>
  <c r="AF4" i="9"/>
  <c r="AE35" i="9"/>
  <c r="AD48" i="9"/>
  <c r="AD45" i="9"/>
  <c r="AX6" i="23" l="1"/>
  <c r="AU6" i="23"/>
  <c r="AV6" i="23"/>
  <c r="AU13" i="23"/>
  <c r="AV13" i="23"/>
  <c r="AU12" i="23"/>
  <c r="AV12" i="23"/>
  <c r="AU7" i="23"/>
  <c r="AV7" i="23"/>
  <c r="AU8" i="23"/>
  <c r="AV8" i="23"/>
  <c r="AU11" i="23"/>
  <c r="AV11" i="23"/>
  <c r="AU10" i="23"/>
  <c r="AV10" i="23"/>
  <c r="AU16" i="23" s="1"/>
  <c r="AX13" i="23"/>
  <c r="AX8" i="23"/>
  <c r="AX11" i="23"/>
  <c r="AX10" i="23"/>
  <c r="AH48" i="19"/>
  <c r="AH47" i="19"/>
  <c r="AW10" i="27"/>
  <c r="AQ13" i="27"/>
  <c r="AS13" i="27" s="1"/>
  <c r="AQ26" i="27"/>
  <c r="AS26" i="27" s="1"/>
  <c r="AW7" i="27"/>
  <c r="AD36" i="9"/>
  <c r="AD39" i="9"/>
  <c r="AW21" i="28"/>
  <c r="AU21" i="28" s="1"/>
  <c r="AW26" i="28"/>
  <c r="AU26" i="28" s="1"/>
  <c r="AW5" i="27"/>
  <c r="AU5" i="27" s="1"/>
  <c r="AW8" i="27"/>
  <c r="AW6" i="27"/>
  <c r="AW11" i="27"/>
  <c r="AM7" i="27"/>
  <c r="AM6" i="27"/>
  <c r="AM8" i="27"/>
  <c r="AM9" i="27"/>
  <c r="AW9" i="27"/>
  <c r="AM11" i="27"/>
  <c r="AW12" i="27"/>
  <c r="AW25" i="28"/>
  <c r="AU25" i="28" s="1"/>
  <c r="AW24" i="28"/>
  <c r="AU24" i="28" s="1"/>
  <c r="AW18" i="28"/>
  <c r="AU18" i="28" s="1"/>
  <c r="AK37" i="28"/>
  <c r="AK35" i="28"/>
  <c r="AK36" i="28"/>
  <c r="AQ28" i="28"/>
  <c r="AS28" i="28" s="1"/>
  <c r="AK34" i="28"/>
  <c r="AM28" i="28"/>
  <c r="AW23" i="28"/>
  <c r="AU23" i="28" s="1"/>
  <c r="AW19" i="28"/>
  <c r="AU19" i="28" s="1"/>
  <c r="AW22" i="28"/>
  <c r="AU22" i="28" s="1"/>
  <c r="AW20" i="28"/>
  <c r="AU20" i="28" s="1"/>
  <c r="AX10" i="27"/>
  <c r="AM10" i="27"/>
  <c r="AQ10" i="27"/>
  <c r="AS10" i="27" s="1"/>
  <c r="AM25" i="27"/>
  <c r="AQ25" i="27"/>
  <c r="AS25" i="27" s="1"/>
  <c r="AM21" i="27"/>
  <c r="AQ21" i="27"/>
  <c r="AS21" i="27" s="1"/>
  <c r="AM23" i="27"/>
  <c r="AQ23" i="27"/>
  <c r="AS23" i="27" s="1"/>
  <c r="AQ7" i="27"/>
  <c r="AS7" i="27" s="1"/>
  <c r="AM19" i="27"/>
  <c r="AQ19" i="27"/>
  <c r="AS19" i="27" s="1"/>
  <c r="AM20" i="27"/>
  <c r="AQ20" i="27"/>
  <c r="AS20" i="27" s="1"/>
  <c r="AM24" i="27"/>
  <c r="AQ24" i="27"/>
  <c r="AS24" i="27" s="1"/>
  <c r="AQ9" i="27"/>
  <c r="AS9" i="27" s="1"/>
  <c r="AM22" i="27"/>
  <c r="AQ22" i="27"/>
  <c r="AS22" i="27" s="1"/>
  <c r="AK15" i="27"/>
  <c r="AQ15" i="27" s="1"/>
  <c r="AS15" i="27" s="1"/>
  <c r="AQ11" i="27"/>
  <c r="AS11" i="27" s="1"/>
  <c r="AQ6" i="27"/>
  <c r="AS6" i="27" s="1"/>
  <c r="AQ18" i="27"/>
  <c r="AS18" i="27" s="1"/>
  <c r="AQ8" i="27"/>
  <c r="AS8" i="27" s="1"/>
  <c r="AQ12" i="27"/>
  <c r="AS12" i="27" s="1"/>
  <c r="AQ5" i="27"/>
  <c r="AS5" i="27" s="1"/>
  <c r="AH34" i="27"/>
  <c r="AH37" i="27"/>
  <c r="AH35" i="27"/>
  <c r="AH36" i="27"/>
  <c r="AK28" i="27"/>
  <c r="AM18" i="27"/>
  <c r="AF21" i="9"/>
  <c r="AF23" i="9"/>
  <c r="AF25" i="9"/>
  <c r="AF27" i="9"/>
  <c r="AF47" i="9" s="1"/>
  <c r="AF20" i="9"/>
  <c r="AF22" i="9"/>
  <c r="AF24" i="9"/>
  <c r="AF26" i="9"/>
  <c r="AH45" i="19"/>
  <c r="AD44" i="9"/>
  <c r="AI23" i="26"/>
  <c r="AQ9" i="26"/>
  <c r="AS9" i="26" s="1"/>
  <c r="AK9" i="26"/>
  <c r="AW9" i="26" s="1"/>
  <c r="AI22" i="26"/>
  <c r="AQ8" i="26"/>
  <c r="AS8" i="26" s="1"/>
  <c r="AK8" i="26"/>
  <c r="AW8" i="26" s="1"/>
  <c r="AI26" i="26"/>
  <c r="AK12" i="26"/>
  <c r="AW12" i="26" s="1"/>
  <c r="AQ12" i="26"/>
  <c r="AI20" i="26"/>
  <c r="AQ6" i="26"/>
  <c r="AS6" i="26" s="1"/>
  <c r="AK6" i="26"/>
  <c r="AW6" i="26" s="1"/>
  <c r="AI21" i="26"/>
  <c r="AQ7" i="26"/>
  <c r="AK7" i="26"/>
  <c r="AW7" i="26" s="1"/>
  <c r="AG38" i="26"/>
  <c r="AG40" i="26"/>
  <c r="AG36" i="26"/>
  <c r="AG37" i="26"/>
  <c r="AI24" i="26"/>
  <c r="AK10" i="26"/>
  <c r="AW10" i="26" s="1"/>
  <c r="AQ10" i="26"/>
  <c r="AS10" i="26" s="1"/>
  <c r="AI25" i="26"/>
  <c r="AK11" i="26"/>
  <c r="AW11" i="26" s="1"/>
  <c r="AQ11" i="26"/>
  <c r="AI19" i="26"/>
  <c r="AQ5" i="26"/>
  <c r="AS5" i="26" s="1"/>
  <c r="AK5" i="26"/>
  <c r="AW5" i="26" s="1"/>
  <c r="AU5" i="26" s="1"/>
  <c r="AI27" i="26"/>
  <c r="AI47" i="26" s="1"/>
  <c r="AK13" i="26"/>
  <c r="AW13" i="26" s="1"/>
  <c r="AQ13" i="26"/>
  <c r="AS13" i="26" s="1"/>
  <c r="AH30" i="26"/>
  <c r="AH39" i="26" s="1"/>
  <c r="AH44" i="26"/>
  <c r="AF38" i="25"/>
  <c r="AF37" i="25"/>
  <c r="AF40" i="25"/>
  <c r="AF36" i="25"/>
  <c r="AI20" i="24"/>
  <c r="AQ6" i="24"/>
  <c r="AS6" i="24" s="1"/>
  <c r="AK6" i="24"/>
  <c r="AW6" i="24" s="1"/>
  <c r="AI27" i="24"/>
  <c r="AI47" i="24" s="1"/>
  <c r="AQ13" i="24"/>
  <c r="AS13" i="24" s="1"/>
  <c r="AK13" i="24"/>
  <c r="AW13" i="24" s="1"/>
  <c r="AH30" i="24"/>
  <c r="AH39" i="24" s="1"/>
  <c r="AH44" i="24"/>
  <c r="AI24" i="24"/>
  <c r="AK10" i="24"/>
  <c r="AW10" i="24" s="1"/>
  <c r="AQ10" i="24"/>
  <c r="AS10" i="24" s="1"/>
  <c r="AI21" i="24"/>
  <c r="AQ7" i="24"/>
  <c r="AK7" i="24"/>
  <c r="AW7" i="24" s="1"/>
  <c r="AI19" i="24"/>
  <c r="AQ5" i="24"/>
  <c r="AS5" i="24" s="1"/>
  <c r="AK5" i="24"/>
  <c r="AW5" i="24" s="1"/>
  <c r="AU5" i="24" s="1"/>
  <c r="AI25" i="24"/>
  <c r="AK11" i="24"/>
  <c r="AW11" i="24" s="1"/>
  <c r="AQ11" i="24"/>
  <c r="AI22" i="24"/>
  <c r="AQ8" i="24"/>
  <c r="AS8" i="24" s="1"/>
  <c r="AK8" i="24"/>
  <c r="AW8" i="24" s="1"/>
  <c r="AI23" i="24"/>
  <c r="AK9" i="24"/>
  <c r="AW9" i="24" s="1"/>
  <c r="AQ9" i="24"/>
  <c r="AS9" i="24" s="1"/>
  <c r="AI26" i="24"/>
  <c r="AK12" i="24"/>
  <c r="AW12" i="24" s="1"/>
  <c r="AQ12" i="24"/>
  <c r="AG36" i="24"/>
  <c r="AG37" i="24"/>
  <c r="AG38" i="24"/>
  <c r="AG40" i="24"/>
  <c r="AM16" i="23"/>
  <c r="AH40" i="23"/>
  <c r="AH37" i="23"/>
  <c r="AH36" i="23"/>
  <c r="AH38" i="23"/>
  <c r="AQ30" i="23"/>
  <c r="AS30" i="23" s="1"/>
  <c r="AW16" i="23"/>
  <c r="AX16" i="23" s="1"/>
  <c r="AX5" i="23"/>
  <c r="AK30" i="23"/>
  <c r="AM19" i="23"/>
  <c r="AH21" i="22"/>
  <c r="AQ7" i="22"/>
  <c r="AS7" i="22" s="1"/>
  <c r="AK7" i="22"/>
  <c r="AF37" i="22"/>
  <c r="AF40" i="22"/>
  <c r="AF36" i="22"/>
  <c r="AF38" i="22"/>
  <c r="AH19" i="22"/>
  <c r="AH16" i="22"/>
  <c r="AK5" i="22"/>
  <c r="AW5" i="22" s="1"/>
  <c r="AU5" i="22" s="1"/>
  <c r="AQ5" i="22"/>
  <c r="AS5" i="22" s="1"/>
  <c r="AH23" i="22"/>
  <c r="AK9" i="22"/>
  <c r="AQ9" i="22"/>
  <c r="AS9" i="22" s="1"/>
  <c r="AH25" i="22"/>
  <c r="AQ11" i="22"/>
  <c r="AS11" i="22" s="1"/>
  <c r="AK11" i="22"/>
  <c r="AH20" i="22"/>
  <c r="AQ6" i="22"/>
  <c r="AS6" i="22" s="1"/>
  <c r="AK6" i="22"/>
  <c r="AH22" i="22"/>
  <c r="AQ8" i="22"/>
  <c r="AS8" i="22" s="1"/>
  <c r="AK8" i="22"/>
  <c r="AH27" i="22"/>
  <c r="AH47" i="22" s="1"/>
  <c r="AQ13" i="22"/>
  <c r="AS13" i="22" s="1"/>
  <c r="AK13" i="22"/>
  <c r="AH24" i="22"/>
  <c r="AK10" i="22"/>
  <c r="AQ10" i="22"/>
  <c r="AS10" i="22" s="1"/>
  <c r="AG30" i="22"/>
  <c r="AG39" i="22" s="1"/>
  <c r="AG44" i="22"/>
  <c r="AH26" i="22"/>
  <c r="AQ12" i="22"/>
  <c r="AK12" i="22"/>
  <c r="AH20" i="21"/>
  <c r="AK6" i="21"/>
  <c r="AQ6" i="21"/>
  <c r="AS6" i="21" s="1"/>
  <c r="AH27" i="21"/>
  <c r="AH47" i="21" s="1"/>
  <c r="AQ13" i="21"/>
  <c r="AS13" i="21" s="1"/>
  <c r="AK13" i="21"/>
  <c r="AH24" i="21"/>
  <c r="AK10" i="21"/>
  <c r="AQ10" i="21"/>
  <c r="AS10" i="21" s="1"/>
  <c r="AH22" i="21"/>
  <c r="AQ8" i="21"/>
  <c r="AS8" i="21" s="1"/>
  <c r="AK8" i="21"/>
  <c r="AF40" i="21"/>
  <c r="AF38" i="21"/>
  <c r="AF37" i="21"/>
  <c r="AF36" i="21"/>
  <c r="AH19" i="21"/>
  <c r="AH16" i="21"/>
  <c r="AQ5" i="21"/>
  <c r="AS5" i="21" s="1"/>
  <c r="AK5" i="21"/>
  <c r="AW5" i="21" s="1"/>
  <c r="AU5" i="21" s="1"/>
  <c r="AH21" i="21"/>
  <c r="AQ7" i="21"/>
  <c r="AS7" i="21" s="1"/>
  <c r="AK7" i="21"/>
  <c r="AG30" i="21"/>
  <c r="AG39" i="21" s="1"/>
  <c r="AG44" i="21"/>
  <c r="AH25" i="21"/>
  <c r="AK11" i="21"/>
  <c r="AQ11" i="21"/>
  <c r="AS11" i="21" s="1"/>
  <c r="AH23" i="21"/>
  <c r="AQ9" i="21"/>
  <c r="AS9" i="21" s="1"/>
  <c r="AK9" i="21"/>
  <c r="AH26" i="21"/>
  <c r="AK12" i="21"/>
  <c r="AQ12" i="21"/>
  <c r="AI25" i="20"/>
  <c r="AQ11" i="20"/>
  <c r="AS11" i="20" s="1"/>
  <c r="AK11" i="20"/>
  <c r="AW11" i="20" s="1"/>
  <c r="AI27" i="20"/>
  <c r="AI47" i="20" s="1"/>
  <c r="AQ13" i="20"/>
  <c r="AS13" i="20" s="1"/>
  <c r="AK13" i="20"/>
  <c r="AW13" i="20" s="1"/>
  <c r="AI26" i="20"/>
  <c r="AQ12" i="20"/>
  <c r="AS12" i="20" s="1"/>
  <c r="AK12" i="20"/>
  <c r="AW12" i="20" s="1"/>
  <c r="AI21" i="20"/>
  <c r="AK7" i="20"/>
  <c r="AW7" i="20" s="1"/>
  <c r="AQ7" i="20"/>
  <c r="AS7" i="20" s="1"/>
  <c r="AI20" i="20"/>
  <c r="AK6" i="20"/>
  <c r="AW6" i="20" s="1"/>
  <c r="AQ6" i="20"/>
  <c r="AS6" i="20" s="1"/>
  <c r="AG36" i="20"/>
  <c r="AG38" i="20"/>
  <c r="AG40" i="20"/>
  <c r="AG37" i="20"/>
  <c r="AI22" i="20"/>
  <c r="AK8" i="20"/>
  <c r="AW8" i="20" s="1"/>
  <c r="AQ8" i="20"/>
  <c r="AS8" i="20" s="1"/>
  <c r="AI19" i="20"/>
  <c r="AK5" i="20"/>
  <c r="AW5" i="20" s="1"/>
  <c r="AU5" i="20" s="1"/>
  <c r="AQ5" i="20"/>
  <c r="AS5" i="20" s="1"/>
  <c r="AH30" i="20"/>
  <c r="AH39" i="20" s="1"/>
  <c r="AH44" i="20"/>
  <c r="AI24" i="20"/>
  <c r="AK10" i="20"/>
  <c r="AW10" i="20" s="1"/>
  <c r="AQ10" i="20"/>
  <c r="AS10" i="20" s="1"/>
  <c r="AI23" i="20"/>
  <c r="AQ9" i="20"/>
  <c r="AS9" i="20" s="1"/>
  <c r="AK9" i="20"/>
  <c r="AW9" i="20" s="1"/>
  <c r="AH16" i="19"/>
  <c r="AH19" i="19"/>
  <c r="AG30" i="19"/>
  <c r="AG39" i="19" s="1"/>
  <c r="AG44" i="19"/>
  <c r="AF40" i="19"/>
  <c r="AF38" i="19"/>
  <c r="AF37" i="19"/>
  <c r="AF36" i="19"/>
  <c r="AI35" i="19"/>
  <c r="AI18" i="19"/>
  <c r="AE19" i="9"/>
  <c r="AE44" i="9" s="1"/>
  <c r="AE16" i="9"/>
  <c r="AF18" i="9"/>
  <c r="AD37" i="9"/>
  <c r="AD38" i="9"/>
  <c r="AD40" i="9"/>
  <c r="AE46" i="9"/>
  <c r="AE48" i="9"/>
  <c r="AG4" i="9"/>
  <c r="AF35" i="9"/>
  <c r="AE45" i="9"/>
  <c r="AU11" i="26" l="1"/>
  <c r="AV11" i="26"/>
  <c r="AU13" i="24"/>
  <c r="AV13" i="24"/>
  <c r="AU9" i="26"/>
  <c r="AV9" i="26"/>
  <c r="AU9" i="27"/>
  <c r="AV9" i="27"/>
  <c r="AU6" i="24"/>
  <c r="AV6" i="24"/>
  <c r="AU11" i="27"/>
  <c r="AV11" i="27"/>
  <c r="AU10" i="26"/>
  <c r="AV10" i="26"/>
  <c r="AU8" i="27"/>
  <c r="AV8" i="27"/>
  <c r="AU8" i="24"/>
  <c r="AV8" i="24"/>
  <c r="AU11" i="20"/>
  <c r="AV11" i="20"/>
  <c r="AU7" i="24"/>
  <c r="AV7" i="24"/>
  <c r="AU6" i="27"/>
  <c r="AV6" i="27"/>
  <c r="AU13" i="26"/>
  <c r="AV13" i="26"/>
  <c r="AU7" i="27"/>
  <c r="AV7" i="27"/>
  <c r="AU6" i="20"/>
  <c r="AV6" i="20"/>
  <c r="AU7" i="26"/>
  <c r="AV7" i="26"/>
  <c r="AU8" i="20"/>
  <c r="AV8" i="20"/>
  <c r="AU9" i="24"/>
  <c r="AV9" i="24"/>
  <c r="AU12" i="20"/>
  <c r="AV12" i="20"/>
  <c r="AU12" i="26"/>
  <c r="AV12" i="26"/>
  <c r="AU10" i="24"/>
  <c r="AV10" i="24"/>
  <c r="AU10" i="27"/>
  <c r="AV10" i="27"/>
  <c r="AU7" i="20"/>
  <c r="AV7" i="20"/>
  <c r="AU10" i="20"/>
  <c r="AV10" i="20"/>
  <c r="AU13" i="20"/>
  <c r="AV13" i="20"/>
  <c r="AU6" i="26"/>
  <c r="AV6" i="26"/>
  <c r="AU8" i="26"/>
  <c r="AV8" i="26"/>
  <c r="AU9" i="20"/>
  <c r="AV9" i="20"/>
  <c r="AU11" i="24"/>
  <c r="AV11" i="24"/>
  <c r="AU12" i="24"/>
  <c r="AV12" i="24"/>
  <c r="AU12" i="27"/>
  <c r="AV12" i="27"/>
  <c r="AX19" i="28"/>
  <c r="AV19" i="28"/>
  <c r="AX26" i="28"/>
  <c r="AV26" i="28"/>
  <c r="AX20" i="28"/>
  <c r="AV20" i="28"/>
  <c r="AX23" i="28"/>
  <c r="AV23" i="28"/>
  <c r="AV18" i="28"/>
  <c r="AX24" i="28"/>
  <c r="AV24" i="28"/>
  <c r="AX22" i="28"/>
  <c r="AV22" i="28"/>
  <c r="AX21" i="28"/>
  <c r="AV21" i="28"/>
  <c r="AX25" i="28"/>
  <c r="AV25" i="28"/>
  <c r="AX9" i="27"/>
  <c r="AX11" i="27"/>
  <c r="AX6" i="27"/>
  <c r="AX8" i="27"/>
  <c r="AV5" i="27"/>
  <c r="AV5" i="24"/>
  <c r="AX7" i="27"/>
  <c r="AV5" i="20"/>
  <c r="AV5" i="22"/>
  <c r="AV5" i="26"/>
  <c r="AV5" i="21"/>
  <c r="AX12" i="27"/>
  <c r="AW28" i="23"/>
  <c r="AK39" i="23"/>
  <c r="AW26" i="27"/>
  <c r="AW12" i="22"/>
  <c r="AW9" i="22"/>
  <c r="AW13" i="22"/>
  <c r="AW9" i="21"/>
  <c r="AW12" i="21"/>
  <c r="AW8" i="21"/>
  <c r="AW8" i="22"/>
  <c r="AW10" i="21"/>
  <c r="AW13" i="21"/>
  <c r="AW7" i="22"/>
  <c r="AW11" i="22"/>
  <c r="AW10" i="22"/>
  <c r="AW11" i="21"/>
  <c r="AW6" i="22"/>
  <c r="AW7" i="21"/>
  <c r="AW6" i="21"/>
  <c r="AW28" i="28"/>
  <c r="AX28" i="28" s="1"/>
  <c r="AX18" i="28"/>
  <c r="AW15" i="27"/>
  <c r="AX15" i="27" s="1"/>
  <c r="AX5" i="27"/>
  <c r="AW18" i="27"/>
  <c r="AU18" i="27" s="1"/>
  <c r="AQ28" i="27"/>
  <c r="AS28" i="27" s="1"/>
  <c r="AM15" i="27"/>
  <c r="AQ16" i="22"/>
  <c r="AS16" i="22" s="1"/>
  <c r="AQ16" i="21"/>
  <c r="AS16" i="21" s="1"/>
  <c r="AQ16" i="26"/>
  <c r="AS16" i="26" s="1"/>
  <c r="AQ16" i="20"/>
  <c r="AS16" i="20" s="1"/>
  <c r="AQ16" i="24"/>
  <c r="AS16" i="24" s="1"/>
  <c r="AW21" i="27"/>
  <c r="AW20" i="27"/>
  <c r="AW25" i="27"/>
  <c r="AW22" i="27"/>
  <c r="AW19" i="27"/>
  <c r="AW23" i="27"/>
  <c r="AW24" i="27"/>
  <c r="AK37" i="27"/>
  <c r="AK34" i="27"/>
  <c r="AK35" i="27"/>
  <c r="AK36" i="27"/>
  <c r="AM28" i="27"/>
  <c r="AM30" i="23"/>
  <c r="AK40" i="23"/>
  <c r="AK36" i="23"/>
  <c r="AK38" i="23"/>
  <c r="AK37" i="23"/>
  <c r="AG21" i="9"/>
  <c r="AG25" i="9"/>
  <c r="AG20" i="9"/>
  <c r="AG24" i="9"/>
  <c r="AG23" i="9"/>
  <c r="AG27" i="9"/>
  <c r="AG47" i="9" s="1"/>
  <c r="AH4" i="9"/>
  <c r="AG22" i="9"/>
  <c r="AG26" i="9"/>
  <c r="AE30" i="9"/>
  <c r="AX6" i="26"/>
  <c r="AM6" i="26"/>
  <c r="AQ22" i="26"/>
  <c r="AS22" i="26" s="1"/>
  <c r="AK22" i="26"/>
  <c r="AM22" i="26" s="1"/>
  <c r="AX13" i="26"/>
  <c r="AM13" i="26"/>
  <c r="AQ25" i="26"/>
  <c r="AK25" i="26"/>
  <c r="AI46" i="26"/>
  <c r="AK26" i="26"/>
  <c r="AQ26" i="26"/>
  <c r="AX9" i="26"/>
  <c r="AM9" i="26"/>
  <c r="AI45" i="26"/>
  <c r="AK24" i="26"/>
  <c r="AM24" i="26" s="1"/>
  <c r="AQ24" i="26"/>
  <c r="AS24" i="26" s="1"/>
  <c r="AQ20" i="26"/>
  <c r="AS20" i="26" s="1"/>
  <c r="AK20" i="26"/>
  <c r="AM20" i="26" s="1"/>
  <c r="AX8" i="26"/>
  <c r="AM8" i="26"/>
  <c r="AI48" i="26"/>
  <c r="AQ27" i="26"/>
  <c r="AS27" i="26" s="1"/>
  <c r="AK27" i="26"/>
  <c r="AM27" i="26" s="1"/>
  <c r="AI30" i="26"/>
  <c r="AI39" i="26" s="1"/>
  <c r="AI44" i="26"/>
  <c r="AK19" i="26"/>
  <c r="AQ19" i="26"/>
  <c r="AS19" i="26" s="1"/>
  <c r="AH38" i="26"/>
  <c r="AH40" i="26"/>
  <c r="AH36" i="26"/>
  <c r="AH37" i="26"/>
  <c r="AK16" i="26"/>
  <c r="AM5" i="26"/>
  <c r="AX10" i="26"/>
  <c r="AM10" i="26"/>
  <c r="AQ21" i="26"/>
  <c r="AK21" i="26"/>
  <c r="AK23" i="26"/>
  <c r="AM23" i="26" s="1"/>
  <c r="AQ23" i="26"/>
  <c r="AS23" i="26" s="1"/>
  <c r="AK8" i="25"/>
  <c r="AW8" i="25" s="1"/>
  <c r="AU8" i="25" s="1"/>
  <c r="AQ8" i="25"/>
  <c r="AS8" i="25" s="1"/>
  <c r="AK12" i="25"/>
  <c r="AW12" i="25" s="1"/>
  <c r="AU12" i="25" s="1"/>
  <c r="AQ12" i="25"/>
  <c r="AK13" i="25"/>
  <c r="AW13" i="25" s="1"/>
  <c r="AU13" i="25" s="1"/>
  <c r="AQ13" i="25"/>
  <c r="AS13" i="25" s="1"/>
  <c r="AQ6" i="25"/>
  <c r="AS6" i="25" s="1"/>
  <c r="AK6" i="25"/>
  <c r="AW6" i="25" s="1"/>
  <c r="AU6" i="25" s="1"/>
  <c r="AQ9" i="25"/>
  <c r="AS9" i="25" s="1"/>
  <c r="AK9" i="25"/>
  <c r="AW9" i="25" s="1"/>
  <c r="AU9" i="25" s="1"/>
  <c r="AQ16" i="25"/>
  <c r="AS16" i="25" s="1"/>
  <c r="AK5" i="25"/>
  <c r="AW5" i="25" s="1"/>
  <c r="AU5" i="25" s="1"/>
  <c r="AQ5" i="25"/>
  <c r="AS5" i="25" s="1"/>
  <c r="AQ10" i="25"/>
  <c r="AS10" i="25" s="1"/>
  <c r="AK10" i="25"/>
  <c r="AW10" i="25" s="1"/>
  <c r="AU10" i="25" s="1"/>
  <c r="AQ7" i="25"/>
  <c r="AK7" i="25"/>
  <c r="AW7" i="25" s="1"/>
  <c r="AU7" i="25" s="1"/>
  <c r="AK11" i="25"/>
  <c r="AW11" i="25" s="1"/>
  <c r="AU11" i="25" s="1"/>
  <c r="AQ11" i="25"/>
  <c r="AI46" i="24"/>
  <c r="AK26" i="24"/>
  <c r="AQ26" i="24"/>
  <c r="AX8" i="24"/>
  <c r="AM8" i="24"/>
  <c r="AK21" i="24"/>
  <c r="AQ21" i="24"/>
  <c r="AI48" i="24"/>
  <c r="AK27" i="24"/>
  <c r="AM27" i="24" s="1"/>
  <c r="AQ27" i="24"/>
  <c r="AS27" i="24" s="1"/>
  <c r="AK25" i="24"/>
  <c r="AQ25" i="24"/>
  <c r="AI30" i="24"/>
  <c r="AI39" i="24" s="1"/>
  <c r="AI44" i="24"/>
  <c r="AQ19" i="24"/>
  <c r="AS19" i="24" s="1"/>
  <c r="AK19" i="24"/>
  <c r="AX6" i="24"/>
  <c r="AM6" i="24"/>
  <c r="AX9" i="24"/>
  <c r="AM9" i="24"/>
  <c r="AK22" i="24"/>
  <c r="AM22" i="24" s="1"/>
  <c r="AQ22" i="24"/>
  <c r="AS22" i="24" s="1"/>
  <c r="AK16" i="24"/>
  <c r="AM5" i="24"/>
  <c r="AX10" i="24"/>
  <c r="AM10" i="24"/>
  <c r="AX13" i="24"/>
  <c r="AM13" i="24"/>
  <c r="AH37" i="24"/>
  <c r="AH38" i="24"/>
  <c r="AH40" i="24"/>
  <c r="AH36" i="24"/>
  <c r="AK23" i="24"/>
  <c r="AM23" i="24" s="1"/>
  <c r="AQ23" i="24"/>
  <c r="AS23" i="24" s="1"/>
  <c r="AI45" i="24"/>
  <c r="AK24" i="24"/>
  <c r="AM24" i="24" s="1"/>
  <c r="AQ24" i="24"/>
  <c r="AS24" i="24" s="1"/>
  <c r="AQ20" i="24"/>
  <c r="AS20" i="24" s="1"/>
  <c r="AK20" i="24"/>
  <c r="AM20" i="24" s="1"/>
  <c r="AW19" i="23"/>
  <c r="AU19" i="23" s="1"/>
  <c r="AW24" i="23"/>
  <c r="AW22" i="23"/>
  <c r="AW21" i="23"/>
  <c r="AW23" i="23"/>
  <c r="AW25" i="23"/>
  <c r="AW27" i="23"/>
  <c r="AW20" i="23"/>
  <c r="AW26" i="23"/>
  <c r="AH46" i="22"/>
  <c r="AQ26" i="22"/>
  <c r="AK26" i="22"/>
  <c r="AM10" i="22"/>
  <c r="AH48" i="22"/>
  <c r="AK27" i="22"/>
  <c r="AM27" i="22" s="1"/>
  <c r="AQ27" i="22"/>
  <c r="AS27" i="22" s="1"/>
  <c r="AM6" i="22"/>
  <c r="AQ23" i="22"/>
  <c r="AS23" i="22" s="1"/>
  <c r="AK23" i="22"/>
  <c r="AM23" i="22" s="1"/>
  <c r="AH30" i="22"/>
  <c r="AH39" i="22" s="1"/>
  <c r="AH44" i="22"/>
  <c r="AQ19" i="22"/>
  <c r="AS19" i="22" s="1"/>
  <c r="AK19" i="22"/>
  <c r="AH45" i="22"/>
  <c r="AK24" i="22"/>
  <c r="AM24" i="22" s="1"/>
  <c r="AQ24" i="22"/>
  <c r="AS24" i="22" s="1"/>
  <c r="AM8" i="22"/>
  <c r="AQ25" i="22"/>
  <c r="AS25" i="22" s="1"/>
  <c r="AK25" i="22"/>
  <c r="AM25" i="22" s="1"/>
  <c r="AM7" i="22"/>
  <c r="AG38" i="22"/>
  <c r="AG36" i="22"/>
  <c r="AG37" i="22"/>
  <c r="AG40" i="22"/>
  <c r="AM13" i="22"/>
  <c r="AK20" i="22"/>
  <c r="AM20" i="22" s="1"/>
  <c r="AQ20" i="22"/>
  <c r="AS20" i="22" s="1"/>
  <c r="AK16" i="22"/>
  <c r="AM5" i="22"/>
  <c r="AK22" i="22"/>
  <c r="AM22" i="22" s="1"/>
  <c r="AQ22" i="22"/>
  <c r="AS22" i="22" s="1"/>
  <c r="AX11" i="22"/>
  <c r="AM11" i="22"/>
  <c r="AM9" i="22"/>
  <c r="AK21" i="22"/>
  <c r="AM21" i="22" s="1"/>
  <c r="AQ21" i="22"/>
  <c r="AS21" i="22" s="1"/>
  <c r="AM8" i="21"/>
  <c r="AM10" i="21"/>
  <c r="AH48" i="21"/>
  <c r="AQ27" i="21"/>
  <c r="AS27" i="21" s="1"/>
  <c r="AK27" i="21"/>
  <c r="AM27" i="21" s="1"/>
  <c r="AH46" i="21"/>
  <c r="AK26" i="21"/>
  <c r="AQ26" i="21"/>
  <c r="AG38" i="21"/>
  <c r="AG36" i="21"/>
  <c r="AG37" i="21"/>
  <c r="AG40" i="21"/>
  <c r="AM9" i="21"/>
  <c r="AM11" i="21"/>
  <c r="AM7" i="21"/>
  <c r="AH45" i="21"/>
  <c r="AQ24" i="21"/>
  <c r="AS24" i="21" s="1"/>
  <c r="AK24" i="21"/>
  <c r="AM24" i="21" s="1"/>
  <c r="AK16" i="21"/>
  <c r="AM5" i="21"/>
  <c r="AK25" i="21"/>
  <c r="AM25" i="21" s="1"/>
  <c r="AQ25" i="21"/>
  <c r="AS25" i="21" s="1"/>
  <c r="AQ22" i="21"/>
  <c r="AS22" i="21" s="1"/>
  <c r="AK22" i="21"/>
  <c r="AM22" i="21" s="1"/>
  <c r="AM13" i="21"/>
  <c r="AM6" i="21"/>
  <c r="AQ23" i="21"/>
  <c r="AS23" i="21" s="1"/>
  <c r="AK23" i="21"/>
  <c r="AM23" i="21" s="1"/>
  <c r="AQ21" i="21"/>
  <c r="AS21" i="21" s="1"/>
  <c r="AK21" i="21"/>
  <c r="AM21" i="21" s="1"/>
  <c r="AH30" i="21"/>
  <c r="AH39" i="21" s="1"/>
  <c r="AH44" i="21"/>
  <c r="AK19" i="21"/>
  <c r="AQ19" i="21"/>
  <c r="AS19" i="21" s="1"/>
  <c r="AQ20" i="21"/>
  <c r="AS20" i="21" s="1"/>
  <c r="AK20" i="21"/>
  <c r="AM20" i="21" s="1"/>
  <c r="AI48" i="20"/>
  <c r="AQ27" i="20"/>
  <c r="AS27" i="20" s="1"/>
  <c r="AK27" i="20"/>
  <c r="AM27" i="20" s="1"/>
  <c r="AQ22" i="20"/>
  <c r="AS22" i="20" s="1"/>
  <c r="AK22" i="20"/>
  <c r="AM22" i="20" s="1"/>
  <c r="AH37" i="20"/>
  <c r="AH40" i="20"/>
  <c r="AH36" i="20"/>
  <c r="AH38" i="20"/>
  <c r="AI30" i="20"/>
  <c r="AI39" i="20" s="1"/>
  <c r="AI44" i="20"/>
  <c r="AK19" i="20"/>
  <c r="AQ19" i="20"/>
  <c r="AS19" i="20" s="1"/>
  <c r="AX7" i="20"/>
  <c r="AM7" i="20"/>
  <c r="AI46" i="20"/>
  <c r="AK26" i="20"/>
  <c r="AM26" i="20" s="1"/>
  <c r="AQ26" i="20"/>
  <c r="AS26" i="20" s="1"/>
  <c r="AX11" i="20"/>
  <c r="AM11" i="20"/>
  <c r="AX6" i="20"/>
  <c r="AM6" i="20"/>
  <c r="AQ21" i="20"/>
  <c r="AS21" i="20" s="1"/>
  <c r="AK21" i="20"/>
  <c r="AM21" i="20" s="1"/>
  <c r="AX13" i="20"/>
  <c r="AM13" i="20"/>
  <c r="AQ23" i="20"/>
  <c r="AS23" i="20" s="1"/>
  <c r="AK23" i="20"/>
  <c r="AM23" i="20" s="1"/>
  <c r="AX9" i="20"/>
  <c r="AM9" i="20"/>
  <c r="AX10" i="20"/>
  <c r="AM10" i="20"/>
  <c r="AI45" i="20"/>
  <c r="AK24" i="20"/>
  <c r="AM24" i="20" s="1"/>
  <c r="AQ24" i="20"/>
  <c r="AS24" i="20" s="1"/>
  <c r="AK16" i="20"/>
  <c r="AM5" i="20"/>
  <c r="AX8" i="20"/>
  <c r="AM8" i="20"/>
  <c r="AK20" i="20"/>
  <c r="AM20" i="20" s="1"/>
  <c r="AQ20" i="20"/>
  <c r="AS20" i="20" s="1"/>
  <c r="AX12" i="20"/>
  <c r="AM12" i="20"/>
  <c r="AQ25" i="20"/>
  <c r="AS25" i="20" s="1"/>
  <c r="AK25" i="20"/>
  <c r="AM25" i="20" s="1"/>
  <c r="AI21" i="19"/>
  <c r="AQ7" i="19"/>
  <c r="AS7" i="19" s="1"/>
  <c r="AK7" i="19"/>
  <c r="AW7" i="19" s="1"/>
  <c r="AI22" i="19"/>
  <c r="AK8" i="19"/>
  <c r="AW8" i="19" s="1"/>
  <c r="AQ8" i="19"/>
  <c r="AS8" i="19" s="1"/>
  <c r="AI20" i="19"/>
  <c r="AQ6" i="19"/>
  <c r="AS6" i="19" s="1"/>
  <c r="AK6" i="19"/>
  <c r="AW6" i="19" s="1"/>
  <c r="AI19" i="19"/>
  <c r="AK5" i="19"/>
  <c r="AW5" i="19" s="1"/>
  <c r="AU5" i="19" s="1"/>
  <c r="AQ5" i="19"/>
  <c r="AS5" i="19" s="1"/>
  <c r="AI23" i="19"/>
  <c r="AQ9" i="19"/>
  <c r="AS9" i="19" s="1"/>
  <c r="AK9" i="19"/>
  <c r="AW9" i="19" s="1"/>
  <c r="AI24" i="19"/>
  <c r="AQ10" i="19"/>
  <c r="AS10" i="19" s="1"/>
  <c r="AK10" i="19"/>
  <c r="AW10" i="19" s="1"/>
  <c r="AG36" i="19"/>
  <c r="AG40" i="19"/>
  <c r="AG38" i="19"/>
  <c r="AG37" i="19"/>
  <c r="AI27" i="19"/>
  <c r="AI47" i="19" s="1"/>
  <c r="AQ13" i="19"/>
  <c r="AS13" i="19" s="1"/>
  <c r="AK13" i="19"/>
  <c r="AW13" i="19" s="1"/>
  <c r="AI25" i="19"/>
  <c r="AQ11" i="19"/>
  <c r="AS11" i="19" s="1"/>
  <c r="AK11" i="19"/>
  <c r="AW11" i="19" s="1"/>
  <c r="AH44" i="19"/>
  <c r="AH30" i="19"/>
  <c r="AH39" i="19" s="1"/>
  <c r="AI26" i="19"/>
  <c r="AQ12" i="19"/>
  <c r="AS12" i="19" s="1"/>
  <c r="AK12" i="19"/>
  <c r="AW12" i="19" s="1"/>
  <c r="AF19" i="9"/>
  <c r="AF30" i="9" s="1"/>
  <c r="AF16" i="9"/>
  <c r="AG18" i="9"/>
  <c r="AF45" i="9"/>
  <c r="AF46" i="9"/>
  <c r="AF48" i="9"/>
  <c r="AG35" i="9"/>
  <c r="AU12" i="21" l="1"/>
  <c r="AV12" i="21"/>
  <c r="AU26" i="23"/>
  <c r="AV26" i="23"/>
  <c r="AU12" i="22"/>
  <c r="AV12" i="22"/>
  <c r="AU26" i="27"/>
  <c r="AV26" i="27"/>
  <c r="AU9" i="21"/>
  <c r="AV9" i="21"/>
  <c r="AX13" i="22"/>
  <c r="AU13" i="22"/>
  <c r="AV13" i="22"/>
  <c r="AU9" i="19"/>
  <c r="AV9" i="19"/>
  <c r="AU21" i="23"/>
  <c r="AV21" i="23"/>
  <c r="AU6" i="21"/>
  <c r="AV6" i="21"/>
  <c r="AU16" i="21"/>
  <c r="AU7" i="19"/>
  <c r="AV7" i="19"/>
  <c r="AU9" i="22"/>
  <c r="AV9" i="22"/>
  <c r="AX27" i="23"/>
  <c r="AU27" i="23"/>
  <c r="AV27" i="23"/>
  <c r="AU19" i="27"/>
  <c r="AV19" i="27"/>
  <c r="AU11" i="21"/>
  <c r="AV11" i="21"/>
  <c r="AU16" i="20"/>
  <c r="AU20" i="23"/>
  <c r="AV20" i="23"/>
  <c r="AU7" i="21"/>
  <c r="AV7" i="21"/>
  <c r="AX9" i="21"/>
  <c r="AU22" i="27"/>
  <c r="AV22" i="27"/>
  <c r="AU10" i="22"/>
  <c r="AV10" i="22"/>
  <c r="AU13" i="19"/>
  <c r="AV13" i="19"/>
  <c r="AU23" i="23"/>
  <c r="AV23" i="23"/>
  <c r="AU25" i="27"/>
  <c r="AV25" i="27"/>
  <c r="AU11" i="22"/>
  <c r="AV11" i="22"/>
  <c r="AU16" i="24"/>
  <c r="AU10" i="19"/>
  <c r="AV10" i="19"/>
  <c r="AU24" i="27"/>
  <c r="AV24" i="27"/>
  <c r="AU23" i="27"/>
  <c r="AV23" i="27"/>
  <c r="AU20" i="27"/>
  <c r="AV20" i="27"/>
  <c r="AU7" i="22"/>
  <c r="AV7" i="22"/>
  <c r="AU15" i="27"/>
  <c r="AU8" i="21"/>
  <c r="AV8" i="21"/>
  <c r="AU16" i="26"/>
  <c r="AU21" i="27"/>
  <c r="AV21" i="27"/>
  <c r="AU13" i="21"/>
  <c r="AV13" i="21"/>
  <c r="AU8" i="19"/>
  <c r="AV8" i="19"/>
  <c r="AU22" i="23"/>
  <c r="AV22" i="23"/>
  <c r="AU24" i="23"/>
  <c r="AV24" i="23"/>
  <c r="AU6" i="22"/>
  <c r="AV6" i="22"/>
  <c r="AU16" i="22" s="1"/>
  <c r="AU6" i="19"/>
  <c r="AV6" i="19"/>
  <c r="AU11" i="19"/>
  <c r="AV11" i="19"/>
  <c r="AU10" i="21"/>
  <c r="AV10" i="21"/>
  <c r="AU25" i="23"/>
  <c r="AV25" i="23"/>
  <c r="AX28" i="23"/>
  <c r="AU28" i="23"/>
  <c r="AV28" i="23"/>
  <c r="AX9" i="22"/>
  <c r="AU12" i="19"/>
  <c r="AV12" i="19"/>
  <c r="AU8" i="22"/>
  <c r="AV8" i="22"/>
  <c r="AU28" i="28"/>
  <c r="AV12" i="25"/>
  <c r="AV7" i="25"/>
  <c r="AV6" i="25"/>
  <c r="AV11" i="25"/>
  <c r="AV10" i="25"/>
  <c r="AV8" i="25"/>
  <c r="AV9" i="25"/>
  <c r="AV13" i="25"/>
  <c r="AX23" i="23"/>
  <c r="AX25" i="27"/>
  <c r="AX20" i="27"/>
  <c r="AX7" i="22"/>
  <c r="AX6" i="21"/>
  <c r="AX21" i="27"/>
  <c r="AX13" i="21"/>
  <c r="AX21" i="23"/>
  <c r="AX24" i="27"/>
  <c r="AX23" i="27"/>
  <c r="AX10" i="21"/>
  <c r="AV5" i="19"/>
  <c r="AU16" i="19" s="1"/>
  <c r="AX22" i="27"/>
  <c r="AX8" i="22"/>
  <c r="AV5" i="25"/>
  <c r="AX8" i="21"/>
  <c r="AX24" i="23"/>
  <c r="AX11" i="21"/>
  <c r="AX19" i="27"/>
  <c r="AX18" i="27"/>
  <c r="AV18" i="27"/>
  <c r="AX7" i="21"/>
  <c r="AX6" i="22"/>
  <c r="AX20" i="23"/>
  <c r="AX26" i="27"/>
  <c r="AX22" i="23"/>
  <c r="AX19" i="23"/>
  <c r="AV19" i="23"/>
  <c r="AX10" i="22"/>
  <c r="AX25" i="23"/>
  <c r="AE36" i="9"/>
  <c r="AE39" i="9"/>
  <c r="AF38" i="9"/>
  <c r="AF39" i="9"/>
  <c r="AE38" i="9"/>
  <c r="AE37" i="9"/>
  <c r="AQ16" i="19"/>
  <c r="AS16" i="19" s="1"/>
  <c r="AW28" i="27"/>
  <c r="AX28" i="27" s="1"/>
  <c r="AE40" i="9"/>
  <c r="AH20" i="9"/>
  <c r="AH22" i="9"/>
  <c r="AH24" i="9"/>
  <c r="AH26" i="9"/>
  <c r="AH46" i="9" s="1"/>
  <c r="AH21" i="9"/>
  <c r="AH23" i="9"/>
  <c r="AH25" i="9"/>
  <c r="AH27" i="9"/>
  <c r="AH18" i="9"/>
  <c r="AH35" i="9"/>
  <c r="AK30" i="26"/>
  <c r="AM19" i="26"/>
  <c r="AW16" i="26"/>
  <c r="AX16" i="26" s="1"/>
  <c r="AX5" i="26"/>
  <c r="AM16" i="26"/>
  <c r="AI40" i="26"/>
  <c r="AI36" i="26"/>
  <c r="AI37" i="26"/>
  <c r="AI38" i="26"/>
  <c r="AQ30" i="26"/>
  <c r="AS30" i="26" s="1"/>
  <c r="AF44" i="9"/>
  <c r="AK23" i="25"/>
  <c r="AM23" i="25" s="1"/>
  <c r="AQ23" i="25"/>
  <c r="AS23" i="25" s="1"/>
  <c r="AK22" i="25"/>
  <c r="AM22" i="25" s="1"/>
  <c r="AQ22" i="25"/>
  <c r="AS22" i="25" s="1"/>
  <c r="AQ25" i="25"/>
  <c r="AK25" i="25"/>
  <c r="AK24" i="25"/>
  <c r="AM24" i="25" s="1"/>
  <c r="AQ24" i="25"/>
  <c r="AS24" i="25" s="1"/>
  <c r="AK19" i="25"/>
  <c r="AQ19" i="25"/>
  <c r="AS19" i="25" s="1"/>
  <c r="AX6" i="25"/>
  <c r="AM6" i="25"/>
  <c r="AX13" i="25"/>
  <c r="AM13" i="25"/>
  <c r="AK26" i="25"/>
  <c r="AQ26" i="25"/>
  <c r="AX10" i="25"/>
  <c r="AM10" i="25"/>
  <c r="AK16" i="25"/>
  <c r="AM5" i="25"/>
  <c r="AQ20" i="25"/>
  <c r="AS20" i="25" s="1"/>
  <c r="AK20" i="25"/>
  <c r="AM20" i="25" s="1"/>
  <c r="AX8" i="25"/>
  <c r="AM8" i="25"/>
  <c r="AK21" i="25"/>
  <c r="AQ21" i="25"/>
  <c r="AX9" i="25"/>
  <c r="AM9" i="25"/>
  <c r="AK27" i="25"/>
  <c r="AM27" i="25" s="1"/>
  <c r="AQ27" i="25"/>
  <c r="AS27" i="25" s="1"/>
  <c r="AW16" i="24"/>
  <c r="AX16" i="24" s="1"/>
  <c r="AX5" i="24"/>
  <c r="AK30" i="24"/>
  <c r="AM19" i="24"/>
  <c r="AM16" i="24"/>
  <c r="AI38" i="24"/>
  <c r="AI40" i="24"/>
  <c r="AI36" i="24"/>
  <c r="AI37" i="24"/>
  <c r="AQ30" i="24"/>
  <c r="AS30" i="24" s="1"/>
  <c r="AW30" i="23"/>
  <c r="AX30" i="23" s="1"/>
  <c r="AW16" i="22"/>
  <c r="AX16" i="22" s="1"/>
  <c r="AX5" i="22"/>
  <c r="AM16" i="22"/>
  <c r="AK30" i="22"/>
  <c r="AM19" i="22"/>
  <c r="AH38" i="22"/>
  <c r="AH36" i="22"/>
  <c r="AH37" i="22"/>
  <c r="AH40" i="22"/>
  <c r="AQ30" i="22"/>
  <c r="AS30" i="22" s="1"/>
  <c r="AM16" i="21"/>
  <c r="AH37" i="21"/>
  <c r="AH36" i="21"/>
  <c r="AH40" i="21"/>
  <c r="AH38" i="21"/>
  <c r="AQ30" i="21"/>
  <c r="AS30" i="21" s="1"/>
  <c r="AK30" i="21"/>
  <c r="AM19" i="21"/>
  <c r="AW16" i="21"/>
  <c r="AX16" i="21" s="1"/>
  <c r="AX5" i="21"/>
  <c r="AF36" i="9"/>
  <c r="AM16" i="20"/>
  <c r="AK30" i="20"/>
  <c r="AM19" i="20"/>
  <c r="AI38" i="20"/>
  <c r="AI37" i="20"/>
  <c r="AI40" i="20"/>
  <c r="AI36" i="20"/>
  <c r="AQ30" i="20"/>
  <c r="AS30" i="20" s="1"/>
  <c r="AW16" i="20"/>
  <c r="AX16" i="20" s="1"/>
  <c r="AX5" i="20"/>
  <c r="AK22" i="19"/>
  <c r="AM22" i="19" s="1"/>
  <c r="AQ22" i="19"/>
  <c r="AS22" i="19" s="1"/>
  <c r="AI46" i="19"/>
  <c r="AK26" i="19"/>
  <c r="AM26" i="19" s="1"/>
  <c r="AQ26" i="19"/>
  <c r="AS26" i="19" s="1"/>
  <c r="AX9" i="19"/>
  <c r="AM9" i="19"/>
  <c r="AH37" i="19"/>
  <c r="AH40" i="19"/>
  <c r="AH36" i="19"/>
  <c r="AH38" i="19"/>
  <c r="AX13" i="19"/>
  <c r="AM13" i="19"/>
  <c r="AK23" i="19"/>
  <c r="AM23" i="19" s="1"/>
  <c r="AQ23" i="19"/>
  <c r="AS23" i="19" s="1"/>
  <c r="AI30" i="19"/>
  <c r="AI39" i="19" s="1"/>
  <c r="AI44" i="19"/>
  <c r="AQ19" i="19"/>
  <c r="AS19" i="19" s="1"/>
  <c r="AK19" i="19"/>
  <c r="AI48" i="19"/>
  <c r="AQ27" i="19"/>
  <c r="AS27" i="19" s="1"/>
  <c r="AK27" i="19"/>
  <c r="AM27" i="19" s="1"/>
  <c r="AM5" i="19"/>
  <c r="AK16" i="19"/>
  <c r="AQ25" i="19"/>
  <c r="AS25" i="19" s="1"/>
  <c r="AK25" i="19"/>
  <c r="AM25" i="19" s="1"/>
  <c r="AX10" i="19"/>
  <c r="AM10" i="19"/>
  <c r="AQ20" i="19"/>
  <c r="AS20" i="19" s="1"/>
  <c r="AK20" i="19"/>
  <c r="AM20" i="19" s="1"/>
  <c r="AX7" i="19"/>
  <c r="AM7" i="19"/>
  <c r="AM12" i="19"/>
  <c r="AX12" i="19"/>
  <c r="AX11" i="19"/>
  <c r="AM11" i="19"/>
  <c r="AI45" i="19"/>
  <c r="AQ24" i="19"/>
  <c r="AS24" i="19" s="1"/>
  <c r="AK24" i="19"/>
  <c r="AM24" i="19" s="1"/>
  <c r="AX6" i="19"/>
  <c r="AM6" i="19"/>
  <c r="AX8" i="19"/>
  <c r="AM8" i="19"/>
  <c r="AQ21" i="19"/>
  <c r="AS21" i="19" s="1"/>
  <c r="AK21" i="19"/>
  <c r="AM21" i="19" s="1"/>
  <c r="AG19" i="9"/>
  <c r="AG44" i="9" s="1"/>
  <c r="AG16" i="9"/>
  <c r="AF40" i="9"/>
  <c r="AF37" i="9"/>
  <c r="AG45" i="9"/>
  <c r="AG46" i="9"/>
  <c r="AG48" i="9"/>
  <c r="AU28" i="27" l="1"/>
  <c r="AU30" i="23"/>
  <c r="AU16" i="25"/>
  <c r="AH48" i="9"/>
  <c r="AH47" i="9"/>
  <c r="AW28" i="22"/>
  <c r="AK39" i="22"/>
  <c r="AW28" i="20"/>
  <c r="AK39" i="20"/>
  <c r="AW28" i="21"/>
  <c r="AK39" i="21"/>
  <c r="AW28" i="24"/>
  <c r="AK39" i="24"/>
  <c r="AW28" i="26"/>
  <c r="AK39" i="26"/>
  <c r="AW23" i="26"/>
  <c r="AW20" i="26"/>
  <c r="AW22" i="26"/>
  <c r="AW27" i="26"/>
  <c r="AW23" i="22"/>
  <c r="AW20" i="20"/>
  <c r="AW26" i="26"/>
  <c r="AW24" i="26"/>
  <c r="AW19" i="26"/>
  <c r="AU19" i="26" s="1"/>
  <c r="AW21" i="22"/>
  <c r="AM30" i="26"/>
  <c r="AK40" i="26"/>
  <c r="AK38" i="26"/>
  <c r="AK37" i="26"/>
  <c r="AK36" i="26"/>
  <c r="AM30" i="24"/>
  <c r="AK40" i="24"/>
  <c r="AK36" i="24"/>
  <c r="AK38" i="24"/>
  <c r="AK37" i="24"/>
  <c r="AH45" i="9"/>
  <c r="AM30" i="21"/>
  <c r="AK40" i="21"/>
  <c r="AK38" i="21"/>
  <c r="AK37" i="21"/>
  <c r="AK36" i="21"/>
  <c r="AW21" i="26"/>
  <c r="AW25" i="26"/>
  <c r="AM30" i="20"/>
  <c r="AK40" i="20"/>
  <c r="AK36" i="20"/>
  <c r="AK38" i="20"/>
  <c r="AK37" i="20"/>
  <c r="AM30" i="22"/>
  <c r="AK40" i="22"/>
  <c r="AK38" i="22"/>
  <c r="AK36" i="22"/>
  <c r="AK37" i="22"/>
  <c r="AH16" i="9"/>
  <c r="AH19" i="9"/>
  <c r="AQ19" i="9" s="1"/>
  <c r="AQ30" i="25"/>
  <c r="AS30" i="25" s="1"/>
  <c r="AM16" i="25"/>
  <c r="AW16" i="25"/>
  <c r="AX16" i="25" s="1"/>
  <c r="AX5" i="25"/>
  <c r="AK30" i="25"/>
  <c r="AM19" i="25"/>
  <c r="AW23" i="24"/>
  <c r="AW25" i="24"/>
  <c r="AW21" i="24"/>
  <c r="AW24" i="24"/>
  <c r="AW20" i="24"/>
  <c r="AW26" i="24"/>
  <c r="AW19" i="24"/>
  <c r="AW22" i="24"/>
  <c r="AW27" i="24"/>
  <c r="AW27" i="22"/>
  <c r="AW24" i="22"/>
  <c r="AW22" i="22"/>
  <c r="AW25" i="22"/>
  <c r="AW26" i="22"/>
  <c r="AW19" i="22"/>
  <c r="AW20" i="22"/>
  <c r="AW21" i="21"/>
  <c r="AW27" i="21"/>
  <c r="AW22" i="21"/>
  <c r="AW23" i="21"/>
  <c r="AW25" i="21"/>
  <c r="AW20" i="21"/>
  <c r="AW19" i="21"/>
  <c r="AW26" i="21"/>
  <c r="AW24" i="21"/>
  <c r="AW24" i="20"/>
  <c r="AW21" i="20"/>
  <c r="AW25" i="20"/>
  <c r="AW22" i="20"/>
  <c r="AW26" i="20"/>
  <c r="AW19" i="20"/>
  <c r="AW23" i="20"/>
  <c r="AW27" i="20"/>
  <c r="AG30" i="9"/>
  <c r="AI38" i="19"/>
  <c r="AI36" i="19"/>
  <c r="AI37" i="19"/>
  <c r="AI40" i="19"/>
  <c r="AQ30" i="19"/>
  <c r="AS30" i="19" s="1"/>
  <c r="AW16" i="19"/>
  <c r="AX16" i="19" s="1"/>
  <c r="AX5" i="19"/>
  <c r="AK30" i="19"/>
  <c r="AM19" i="19"/>
  <c r="AM16" i="19"/>
  <c r="AK20" i="9"/>
  <c r="AQ6" i="9"/>
  <c r="AK6" i="9"/>
  <c r="AQ25" i="9"/>
  <c r="AQ11" i="9"/>
  <c r="AK11" i="9"/>
  <c r="AK22" i="9"/>
  <c r="AQ8" i="9"/>
  <c r="AK8" i="9"/>
  <c r="AW8" i="9" s="1"/>
  <c r="AK10" i="9"/>
  <c r="AW10" i="9" s="1"/>
  <c r="AQ10" i="9"/>
  <c r="AK12" i="9"/>
  <c r="AQ12" i="9"/>
  <c r="AK5" i="9"/>
  <c r="AQ5" i="9"/>
  <c r="AK23" i="9"/>
  <c r="AK9" i="9"/>
  <c r="AQ9" i="9"/>
  <c r="AQ27" i="9"/>
  <c r="AQ13" i="9"/>
  <c r="AK13" i="9"/>
  <c r="AQ7" i="9"/>
  <c r="AK7" i="9"/>
  <c r="AQ24" i="9"/>
  <c r="AK24" i="9"/>
  <c r="AK21" i="9"/>
  <c r="AQ21" i="9"/>
  <c r="AK27" i="9"/>
  <c r="AX27" i="26" l="1"/>
  <c r="AU27" i="26"/>
  <c r="AV27" i="26"/>
  <c r="AU22" i="26"/>
  <c r="AV22" i="26"/>
  <c r="AX28" i="26"/>
  <c r="AU28" i="26"/>
  <c r="AV28" i="26"/>
  <c r="AU20" i="22"/>
  <c r="AV20" i="22"/>
  <c r="AU8" i="9"/>
  <c r="AV8" i="9"/>
  <c r="AU26" i="20"/>
  <c r="AV26" i="20"/>
  <c r="AU20" i="26"/>
  <c r="AV20" i="26"/>
  <c r="AX27" i="22"/>
  <c r="AU27" i="22"/>
  <c r="AV27" i="22"/>
  <c r="AX28" i="22"/>
  <c r="AU28" i="22"/>
  <c r="AV28" i="22"/>
  <c r="AU23" i="22"/>
  <c r="AV23" i="22"/>
  <c r="AX27" i="21"/>
  <c r="AU27" i="21"/>
  <c r="AV27" i="21"/>
  <c r="AU21" i="21"/>
  <c r="AV21" i="21"/>
  <c r="AU19" i="22"/>
  <c r="AV19" i="22"/>
  <c r="AU22" i="22"/>
  <c r="AV22" i="22"/>
  <c r="AU22" i="24"/>
  <c r="AV22" i="24"/>
  <c r="AU21" i="22"/>
  <c r="AV21" i="22"/>
  <c r="AU23" i="26"/>
  <c r="AV23" i="26"/>
  <c r="AU22" i="20"/>
  <c r="AV22" i="20"/>
  <c r="AU21" i="20"/>
  <c r="AV21" i="20"/>
  <c r="AU19" i="21"/>
  <c r="AV19" i="21"/>
  <c r="AU10" i="9"/>
  <c r="AV10" i="9"/>
  <c r="AU26" i="22"/>
  <c r="AV26" i="22"/>
  <c r="AU24" i="20"/>
  <c r="AV24" i="20"/>
  <c r="AU20" i="24"/>
  <c r="AV20" i="24"/>
  <c r="AU24" i="24"/>
  <c r="AV24" i="24"/>
  <c r="AU25" i="24"/>
  <c r="AV25" i="24"/>
  <c r="AU25" i="26"/>
  <c r="AV25" i="26"/>
  <c r="AU24" i="26"/>
  <c r="AV24" i="26"/>
  <c r="AU22" i="21"/>
  <c r="AV22" i="21"/>
  <c r="AU19" i="20"/>
  <c r="AV19" i="20"/>
  <c r="AU24" i="22"/>
  <c r="AV24" i="22"/>
  <c r="AX27" i="24"/>
  <c r="AU27" i="24"/>
  <c r="AV27" i="24"/>
  <c r="AX28" i="21"/>
  <c r="AU28" i="21"/>
  <c r="AV28" i="21"/>
  <c r="AU24" i="21"/>
  <c r="AV24" i="21"/>
  <c r="AU26" i="21"/>
  <c r="AV26" i="21"/>
  <c r="AU21" i="24"/>
  <c r="AV21" i="24"/>
  <c r="AU20" i="21"/>
  <c r="AV20" i="21"/>
  <c r="AU25" i="21"/>
  <c r="AV25" i="21"/>
  <c r="AU23" i="24"/>
  <c r="AV23" i="24"/>
  <c r="AU21" i="26"/>
  <c r="AV21" i="26"/>
  <c r="AU26" i="26"/>
  <c r="AV26" i="26"/>
  <c r="AX27" i="20"/>
  <c r="AU27" i="20"/>
  <c r="AV27" i="20"/>
  <c r="AU25" i="22"/>
  <c r="AV25" i="22"/>
  <c r="AU23" i="20"/>
  <c r="AV23" i="20"/>
  <c r="AX28" i="24"/>
  <c r="AU28" i="24"/>
  <c r="AV28" i="24"/>
  <c r="AU25" i="20"/>
  <c r="AV25" i="20"/>
  <c r="AU19" i="24"/>
  <c r="AV19" i="24"/>
  <c r="AX28" i="20"/>
  <c r="AU28" i="20"/>
  <c r="AV28" i="20"/>
  <c r="AU26" i="24"/>
  <c r="AV26" i="24"/>
  <c r="AU23" i="21"/>
  <c r="AV23" i="21"/>
  <c r="AU20" i="20"/>
  <c r="AV20" i="20"/>
  <c r="AX25" i="22"/>
  <c r="AX22" i="22"/>
  <c r="AX24" i="22"/>
  <c r="AX26" i="20"/>
  <c r="AX24" i="21"/>
  <c r="AX19" i="26"/>
  <c r="AV19" i="26"/>
  <c r="AU30" i="26" s="1"/>
  <c r="AX22" i="20"/>
  <c r="AX20" i="24"/>
  <c r="AX25" i="20"/>
  <c r="AX24" i="24"/>
  <c r="AX20" i="20"/>
  <c r="AX23" i="26"/>
  <c r="AX24" i="26"/>
  <c r="AX23" i="22"/>
  <c r="AX20" i="22"/>
  <c r="AX22" i="24"/>
  <c r="AX21" i="20"/>
  <c r="AX21" i="22"/>
  <c r="AX25" i="21"/>
  <c r="AX23" i="21"/>
  <c r="AX20" i="26"/>
  <c r="AX23" i="20"/>
  <c r="AX24" i="20"/>
  <c r="AX20" i="21"/>
  <c r="AX23" i="24"/>
  <c r="AX22" i="21"/>
  <c r="AX21" i="21"/>
  <c r="AX22" i="26"/>
  <c r="AG36" i="9"/>
  <c r="AG39" i="9"/>
  <c r="AW28" i="25"/>
  <c r="AU28" i="25" s="1"/>
  <c r="AK39" i="25"/>
  <c r="AW28" i="19"/>
  <c r="AK39" i="19"/>
  <c r="AW6" i="9"/>
  <c r="AW13" i="9"/>
  <c r="AW5" i="9"/>
  <c r="AU5" i="9" s="1"/>
  <c r="AW11" i="9"/>
  <c r="AW7" i="9"/>
  <c r="AW9" i="9"/>
  <c r="AW12" i="9"/>
  <c r="AW24" i="19"/>
  <c r="AW30" i="26"/>
  <c r="AX30" i="26" s="1"/>
  <c r="AQ16" i="9"/>
  <c r="AW20" i="19"/>
  <c r="AX9" i="9"/>
  <c r="AM30" i="19"/>
  <c r="AK40" i="19"/>
  <c r="AK38" i="19"/>
  <c r="AK36" i="19"/>
  <c r="AK37" i="19"/>
  <c r="AW26" i="19"/>
  <c r="AW19" i="19"/>
  <c r="AW21" i="19"/>
  <c r="AW27" i="19"/>
  <c r="AH44" i="9"/>
  <c r="AH30" i="9"/>
  <c r="AW23" i="19"/>
  <c r="AM30" i="25"/>
  <c r="AK40" i="25"/>
  <c r="AK38" i="25"/>
  <c r="AK36" i="25"/>
  <c r="AK37" i="25"/>
  <c r="AG40" i="9"/>
  <c r="AW25" i="25"/>
  <c r="AU25" i="25" s="1"/>
  <c r="AW24" i="25"/>
  <c r="AU24" i="25" s="1"/>
  <c r="AW27" i="25"/>
  <c r="AU27" i="25" s="1"/>
  <c r="AW21" i="25"/>
  <c r="AU21" i="25" s="1"/>
  <c r="AW19" i="25"/>
  <c r="AU19" i="25" s="1"/>
  <c r="AW22" i="25"/>
  <c r="AU22" i="25" s="1"/>
  <c r="AW26" i="25"/>
  <c r="AU26" i="25" s="1"/>
  <c r="AW20" i="25"/>
  <c r="AU20" i="25" s="1"/>
  <c r="AW23" i="25"/>
  <c r="AU23" i="25" s="1"/>
  <c r="AW30" i="24"/>
  <c r="AX30" i="24" s="1"/>
  <c r="AX19" i="24"/>
  <c r="AW30" i="22"/>
  <c r="AX30" i="22" s="1"/>
  <c r="AX19" i="22"/>
  <c r="AW30" i="21"/>
  <c r="AX30" i="21" s="1"/>
  <c r="AX19" i="21"/>
  <c r="AG37" i="9"/>
  <c r="AG38" i="9"/>
  <c r="AW30" i="20"/>
  <c r="AX30" i="20" s="1"/>
  <c r="AX19" i="20"/>
  <c r="AW22" i="19"/>
  <c r="AW25" i="19"/>
  <c r="AQ22" i="9"/>
  <c r="AQ20" i="9"/>
  <c r="AK26" i="9"/>
  <c r="AQ26" i="9"/>
  <c r="AX10" i="9"/>
  <c r="AK19" i="9"/>
  <c r="AK25" i="9"/>
  <c r="AQ23" i="9"/>
  <c r="AK16" i="9"/>
  <c r="AX8" i="9"/>
  <c r="AU30" i="22" l="1"/>
  <c r="AU22" i="19"/>
  <c r="AV22" i="19"/>
  <c r="AU12" i="9"/>
  <c r="AV12" i="9"/>
  <c r="AU19" i="19"/>
  <c r="AV19" i="19"/>
  <c r="AX28" i="19"/>
  <c r="AU28" i="19"/>
  <c r="AV28" i="19"/>
  <c r="AX27" i="19"/>
  <c r="AU27" i="19"/>
  <c r="AV27" i="19"/>
  <c r="AU30" i="20"/>
  <c r="AU30" i="21"/>
  <c r="AU20" i="19"/>
  <c r="AV20" i="19"/>
  <c r="AU11" i="9"/>
  <c r="AV11" i="9"/>
  <c r="AU13" i="9"/>
  <c r="AV13" i="9"/>
  <c r="AU26" i="19"/>
  <c r="AV26" i="19"/>
  <c r="AU25" i="19"/>
  <c r="AV25" i="19"/>
  <c r="AU9" i="9"/>
  <c r="AV9" i="9"/>
  <c r="AU7" i="9"/>
  <c r="AV7" i="9"/>
  <c r="AU30" i="24"/>
  <c r="AU21" i="19"/>
  <c r="AV21" i="19"/>
  <c r="AU24" i="19"/>
  <c r="AV24" i="19"/>
  <c r="AU23" i="19"/>
  <c r="AV23" i="19"/>
  <c r="AU6" i="9"/>
  <c r="AV6" i="9"/>
  <c r="AV20" i="25"/>
  <c r="AV26" i="25"/>
  <c r="AV19" i="25"/>
  <c r="AV23" i="25"/>
  <c r="AX28" i="25"/>
  <c r="AV28" i="25"/>
  <c r="AV22" i="25"/>
  <c r="AV21" i="25"/>
  <c r="AX27" i="25"/>
  <c r="AV27" i="25"/>
  <c r="AV24" i="25"/>
  <c r="AV25" i="25"/>
  <c r="AX23" i="25"/>
  <c r="AX25" i="19"/>
  <c r="AX24" i="25"/>
  <c r="AX12" i="9"/>
  <c r="AX13" i="9"/>
  <c r="AX24" i="19"/>
  <c r="AX21" i="19"/>
  <c r="AX19" i="19"/>
  <c r="AX20" i="19"/>
  <c r="AX23" i="19"/>
  <c r="AX7" i="9"/>
  <c r="AX20" i="25"/>
  <c r="AX22" i="25"/>
  <c r="AX22" i="19"/>
  <c r="AX11" i="9"/>
  <c r="AX6" i="9"/>
  <c r="AX26" i="19"/>
  <c r="AX5" i="9"/>
  <c r="AV5" i="9"/>
  <c r="AQ30" i="9"/>
  <c r="AH39" i="9"/>
  <c r="AH36" i="9"/>
  <c r="AH40" i="9"/>
  <c r="AH38" i="9"/>
  <c r="AH37" i="9"/>
  <c r="AW30" i="25"/>
  <c r="AX30" i="25" s="1"/>
  <c r="AX19" i="25"/>
  <c r="AW30" i="19"/>
  <c r="AX30" i="19" s="1"/>
  <c r="AK30" i="9"/>
  <c r="AW16" i="9"/>
  <c r="AU16" i="9" l="1"/>
  <c r="AU30" i="19"/>
  <c r="AU30" i="25"/>
  <c r="AW28" i="9"/>
  <c r="AK39" i="9"/>
  <c r="AK37" i="9"/>
  <c r="AK38" i="9"/>
  <c r="AK36" i="9"/>
  <c r="AW21" i="9"/>
  <c r="AK40" i="9"/>
  <c r="AW27" i="9"/>
  <c r="AW22" i="9"/>
  <c r="AW24" i="9"/>
  <c r="AW25" i="9"/>
  <c r="AW23" i="9"/>
  <c r="AW20" i="9"/>
  <c r="AW19" i="9"/>
  <c r="AU19" i="9" s="1"/>
  <c r="AW26" i="9"/>
  <c r="AM12" i="9"/>
  <c r="AR12" i="9"/>
  <c r="AS12" i="9" s="1"/>
  <c r="AM13" i="9"/>
  <c r="AR13" i="9"/>
  <c r="AS13" i="9" s="1"/>
  <c r="AM9" i="9"/>
  <c r="AS9" i="9"/>
  <c r="AM5" i="9"/>
  <c r="AL16" i="9"/>
  <c r="AX16" i="9" s="1"/>
  <c r="AR5" i="9"/>
  <c r="AS5" i="9" s="1"/>
  <c r="AR6" i="9"/>
  <c r="AS6" i="9" s="1"/>
  <c r="AM6" i="9"/>
  <c r="AR11" i="9"/>
  <c r="AS11" i="9" s="1"/>
  <c r="AM11" i="9"/>
  <c r="AM8" i="9"/>
  <c r="AS8" i="9"/>
  <c r="AS7" i="9"/>
  <c r="AM7" i="9"/>
  <c r="AR10" i="9"/>
  <c r="AS10" i="9" s="1"/>
  <c r="AM10" i="9"/>
  <c r="AR26" i="9"/>
  <c r="AS26" i="9" s="1"/>
  <c r="AM26" i="9"/>
  <c r="AR24" i="9"/>
  <c r="AS24" i="9" s="1"/>
  <c r="AM24" i="9"/>
  <c r="AR25" i="9"/>
  <c r="AS25" i="9" s="1"/>
  <c r="AM25" i="9"/>
  <c r="AM23" i="9"/>
  <c r="AR23" i="9"/>
  <c r="AS23" i="9" s="1"/>
  <c r="AM20" i="9"/>
  <c r="AR20" i="9"/>
  <c r="AS20" i="9" s="1"/>
  <c r="AM19" i="9"/>
  <c r="AL30" i="9"/>
  <c r="AR19" i="9"/>
  <c r="AS19" i="9" s="1"/>
  <c r="AM21" i="9"/>
  <c r="AR21" i="9"/>
  <c r="AS21" i="9" s="1"/>
  <c r="AM27" i="9"/>
  <c r="AR27" i="9"/>
  <c r="AS27" i="9" s="1"/>
  <c r="AR22" i="9"/>
  <c r="AS22" i="9" s="1"/>
  <c r="AM22" i="9"/>
  <c r="AU23" i="9" l="1"/>
  <c r="AV23" i="9"/>
  <c r="AU25" i="9"/>
  <c r="AV25" i="9"/>
  <c r="AX27" i="9"/>
  <c r="AU27" i="9"/>
  <c r="AV27" i="9"/>
  <c r="AU21" i="9"/>
  <c r="AV21" i="9"/>
  <c r="AX28" i="9"/>
  <c r="AU28" i="9"/>
  <c r="AV28" i="9"/>
  <c r="AU20" i="9"/>
  <c r="AV20" i="9"/>
  <c r="AU26" i="9"/>
  <c r="AV26" i="9"/>
  <c r="AU24" i="9"/>
  <c r="AV24" i="9"/>
  <c r="AU22" i="9"/>
  <c r="AV22" i="9"/>
  <c r="AX26" i="9"/>
  <c r="AX20" i="9"/>
  <c r="AX23" i="9"/>
  <c r="AX25" i="9"/>
  <c r="AX24" i="9"/>
  <c r="AX22" i="9"/>
  <c r="AX19" i="9"/>
  <c r="AV19" i="9"/>
  <c r="AX21" i="9"/>
  <c r="AW30" i="9"/>
  <c r="AX30" i="9" s="1"/>
  <c r="AR16" i="9"/>
  <c r="AS16" i="9" s="1"/>
  <c r="AM16" i="9"/>
  <c r="AR30" i="9"/>
  <c r="AS30" i="9" s="1"/>
  <c r="AM30" i="9"/>
  <c r="AU30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192.168.10.113_SQL2012 NON_DSG Get_Statistic_Report" type="5" refreshedVersion="6" savePassword="1" background="1" saveData="1">
    <dbPr connection="Provider=SQLOLEDB.1;Password=550623;Persist Security Info=True;User ID=a.svystun;Initial Catalog=CKF;Data Source=192.168.10.113\SQL2012;Use Procedure for Prepare=1;Auto Translate=True;Packet Size=4096;Workstation ID=DSG-ANDRIY;Use Encryption for Data=False;Tag with column collation when possible=False" command="&quot;CKF&quot;.&quot;Usr&quot;.&quot;Get_Statistic_Report&quot;" commandType="3"/>
  </connection>
  <connection id="2" xr16:uid="{00000000-0015-0000-FFFF-FFFF01000000}" keepAlive="1" name="192.168.10.113_SQL2012 NON_DSG Get_StorePlan" type="5" refreshedVersion="6" savePassword="1" background="1" saveData="1">
    <dbPr connection="Provider=SQLOLEDB.1;Password=550623;Persist Security Info=True;User ID=a.svystun;Initial Catalog=CKF;Data Source=192.168.10.113\SQL2012;Use Procedure for Prepare=1;Auto Translate=True;Packet Size=4096;Workstation ID=DSG-ANDRIY;Use Encryption for Data=False;Tag with column collation when possible=False" command="&quot;CKF&quot;.&quot;Usr&quot;.&quot;Get_StorePlan&quot;" commandType="3"/>
  </connection>
</connections>
</file>

<file path=xl/sharedStrings.xml><?xml version="1.0" encoding="utf-8"?>
<sst xmlns="http://schemas.openxmlformats.org/spreadsheetml/2006/main" count="3260" uniqueCount="564">
  <si>
    <t>8BAGS Харків</t>
  </si>
  <si>
    <t>8BAGS Львів</t>
  </si>
  <si>
    <t>8BAGS Київ ТЦ "Ривер Молл"</t>
  </si>
  <si>
    <t>8BAGS Київ ТЦ "Гулливер"</t>
  </si>
  <si>
    <t>8BAGS Київ ТЦ "Океан"</t>
  </si>
  <si>
    <t>Фурла Київ ТЦ "Океан"</t>
  </si>
  <si>
    <t>Фурла Київ ТЦ "Гулливер"</t>
  </si>
  <si>
    <t>U-MIX Київ ТЦ "Гулливер"</t>
  </si>
  <si>
    <t>8BAGS</t>
  </si>
  <si>
    <t>ФУРЛА</t>
  </si>
  <si>
    <t>U-MIX</t>
  </si>
  <si>
    <t>DKNY Київ ТЦ "Океан"</t>
  </si>
  <si>
    <t>DKNY</t>
  </si>
  <si>
    <t>K1</t>
  </si>
  <si>
    <t>OurID</t>
  </si>
  <si>
    <t>DDays</t>
  </si>
  <si>
    <t>DocDate</t>
  </si>
  <si>
    <t>Qty</t>
  </si>
  <si>
    <t>Sum_UAH</t>
  </si>
  <si>
    <t>1-1</t>
  </si>
  <si>
    <t>10-1</t>
  </si>
  <si>
    <t>11-1</t>
  </si>
  <si>
    <t>12-1</t>
  </si>
  <si>
    <t>13-1</t>
  </si>
  <si>
    <t>14-1</t>
  </si>
  <si>
    <t>15-1</t>
  </si>
  <si>
    <t>28-1</t>
  </si>
  <si>
    <t>29-1</t>
  </si>
  <si>
    <t>31-1</t>
  </si>
  <si>
    <t>32-1</t>
  </si>
  <si>
    <t>33-1</t>
  </si>
  <si>
    <t>34-1</t>
  </si>
  <si>
    <t>1-2</t>
  </si>
  <si>
    <t>10-2</t>
  </si>
  <si>
    <t>11-2</t>
  </si>
  <si>
    <t>12-2</t>
  </si>
  <si>
    <t>13-2</t>
  </si>
  <si>
    <t>14-2</t>
  </si>
  <si>
    <t>15-2</t>
  </si>
  <si>
    <t>28-2</t>
  </si>
  <si>
    <t>29-2</t>
  </si>
  <si>
    <t>31-2</t>
  </si>
  <si>
    <t>32-2</t>
  </si>
  <si>
    <t>33-2</t>
  </si>
  <si>
    <t>34-2</t>
  </si>
  <si>
    <t>1-3</t>
  </si>
  <si>
    <t>10-3</t>
  </si>
  <si>
    <t>11-3</t>
  </si>
  <si>
    <t>12-3</t>
  </si>
  <si>
    <t>13-3</t>
  </si>
  <si>
    <t>14-3</t>
  </si>
  <si>
    <t>15-3</t>
  </si>
  <si>
    <t>28-3</t>
  </si>
  <si>
    <t>29-3</t>
  </si>
  <si>
    <t>31-3</t>
  </si>
  <si>
    <t>32-3</t>
  </si>
  <si>
    <t>33-3</t>
  </si>
  <si>
    <t>34-3</t>
  </si>
  <si>
    <t>1-4</t>
  </si>
  <si>
    <t>10-4</t>
  </si>
  <si>
    <t>11-4</t>
  </si>
  <si>
    <t>12-4</t>
  </si>
  <si>
    <t>13-4</t>
  </si>
  <si>
    <t>14-4</t>
  </si>
  <si>
    <t>15-4</t>
  </si>
  <si>
    <t>28-4</t>
  </si>
  <si>
    <t>29-4</t>
  </si>
  <si>
    <t>31-4</t>
  </si>
  <si>
    <t>32-4</t>
  </si>
  <si>
    <t>33-4</t>
  </si>
  <si>
    <t>34-4</t>
  </si>
  <si>
    <t>1-5</t>
  </si>
  <si>
    <t>10-5</t>
  </si>
  <si>
    <t>11-5</t>
  </si>
  <si>
    <t>12-5</t>
  </si>
  <si>
    <t>13-5</t>
  </si>
  <si>
    <t>14-5</t>
  </si>
  <si>
    <t>15-5</t>
  </si>
  <si>
    <t>28-5</t>
  </si>
  <si>
    <t>29-5</t>
  </si>
  <si>
    <t>31-5</t>
  </si>
  <si>
    <t>32-5</t>
  </si>
  <si>
    <t>33-5</t>
  </si>
  <si>
    <t>34-5</t>
  </si>
  <si>
    <t>1-6</t>
  </si>
  <si>
    <t>10-6</t>
  </si>
  <si>
    <t>11-6</t>
  </si>
  <si>
    <t>12-6</t>
  </si>
  <si>
    <t>13-6</t>
  </si>
  <si>
    <t>14-6</t>
  </si>
  <si>
    <t>15-6</t>
  </si>
  <si>
    <t>28-6</t>
  </si>
  <si>
    <t>29-6</t>
  </si>
  <si>
    <t>31-6</t>
  </si>
  <si>
    <t>32-6</t>
  </si>
  <si>
    <t>33-6</t>
  </si>
  <si>
    <t>34-6</t>
  </si>
  <si>
    <t>1-7</t>
  </si>
  <si>
    <t>10-7</t>
  </si>
  <si>
    <t>11-7</t>
  </si>
  <si>
    <t>12-7</t>
  </si>
  <si>
    <t>13-7</t>
  </si>
  <si>
    <t>14-7</t>
  </si>
  <si>
    <t>15-7</t>
  </si>
  <si>
    <t>28-7</t>
  </si>
  <si>
    <t>29-7</t>
  </si>
  <si>
    <t>31-7</t>
  </si>
  <si>
    <t>32-7</t>
  </si>
  <si>
    <t>33-7</t>
  </si>
  <si>
    <t>34-7</t>
  </si>
  <si>
    <t>1-8</t>
  </si>
  <si>
    <t>10-8</t>
  </si>
  <si>
    <t>11-8</t>
  </si>
  <si>
    <t>12-8</t>
  </si>
  <si>
    <t>13-8</t>
  </si>
  <si>
    <t>14-8</t>
  </si>
  <si>
    <t>15-8</t>
  </si>
  <si>
    <t>28-8</t>
  </si>
  <si>
    <t>29-8</t>
  </si>
  <si>
    <t>31-8</t>
  </si>
  <si>
    <t>32-8</t>
  </si>
  <si>
    <t>33-8</t>
  </si>
  <si>
    <t>34-8</t>
  </si>
  <si>
    <t>1-9</t>
  </si>
  <si>
    <t>10-9</t>
  </si>
  <si>
    <t>11-9</t>
  </si>
  <si>
    <t>12-9</t>
  </si>
  <si>
    <t>13-9</t>
  </si>
  <si>
    <t>14-9</t>
  </si>
  <si>
    <t>15-9</t>
  </si>
  <si>
    <t>28-9</t>
  </si>
  <si>
    <t>29-9</t>
  </si>
  <si>
    <t>31-9</t>
  </si>
  <si>
    <t>32-9</t>
  </si>
  <si>
    <t>33-9</t>
  </si>
  <si>
    <t>34-9</t>
  </si>
  <si>
    <t>1-10</t>
  </si>
  <si>
    <t>10-10</t>
  </si>
  <si>
    <t>11-10</t>
  </si>
  <si>
    <t>12-10</t>
  </si>
  <si>
    <t>13-10</t>
  </si>
  <si>
    <t>14-10</t>
  </si>
  <si>
    <t>15-10</t>
  </si>
  <si>
    <t>28-10</t>
  </si>
  <si>
    <t>29-10</t>
  </si>
  <si>
    <t>31-10</t>
  </si>
  <si>
    <t>32-10</t>
  </si>
  <si>
    <t>33-10</t>
  </si>
  <si>
    <t>34-10</t>
  </si>
  <si>
    <t>1-11</t>
  </si>
  <si>
    <t>10-11</t>
  </si>
  <si>
    <t>11-11</t>
  </si>
  <si>
    <t>12-11</t>
  </si>
  <si>
    <t>13-11</t>
  </si>
  <si>
    <t>14-11</t>
  </si>
  <si>
    <t>15-11</t>
  </si>
  <si>
    <t>28-11</t>
  </si>
  <si>
    <t>29-11</t>
  </si>
  <si>
    <t>31-11</t>
  </si>
  <si>
    <t>32-11</t>
  </si>
  <si>
    <t>33-11</t>
  </si>
  <si>
    <t>34-11</t>
  </si>
  <si>
    <t>1-12</t>
  </si>
  <si>
    <t>10-12</t>
  </si>
  <si>
    <t>11-12</t>
  </si>
  <si>
    <t>12-12</t>
  </si>
  <si>
    <t>13-12</t>
  </si>
  <si>
    <t>14-12</t>
  </si>
  <si>
    <t>15-12</t>
  </si>
  <si>
    <t>28-12</t>
  </si>
  <si>
    <t>29-12</t>
  </si>
  <si>
    <t>31-12</t>
  </si>
  <si>
    <t>32-12</t>
  </si>
  <si>
    <t>33-12</t>
  </si>
  <si>
    <t>34-12</t>
  </si>
  <si>
    <t>1-13</t>
  </si>
  <si>
    <t>10-13</t>
  </si>
  <si>
    <t>11-13</t>
  </si>
  <si>
    <t>12-13</t>
  </si>
  <si>
    <t>13-13</t>
  </si>
  <si>
    <t>14-13</t>
  </si>
  <si>
    <t>15-13</t>
  </si>
  <si>
    <t>28-13</t>
  </si>
  <si>
    <t>29-13</t>
  </si>
  <si>
    <t>31-13</t>
  </si>
  <si>
    <t>32-13</t>
  </si>
  <si>
    <t>33-13</t>
  </si>
  <si>
    <t>34-13</t>
  </si>
  <si>
    <t>1-14</t>
  </si>
  <si>
    <t>10-14</t>
  </si>
  <si>
    <t>11-14</t>
  </si>
  <si>
    <t>12-14</t>
  </si>
  <si>
    <t>13-14</t>
  </si>
  <si>
    <t>14-14</t>
  </si>
  <si>
    <t>15-14</t>
  </si>
  <si>
    <t>28-14</t>
  </si>
  <si>
    <t>29-14</t>
  </si>
  <si>
    <t>31-14</t>
  </si>
  <si>
    <t>32-14</t>
  </si>
  <si>
    <t>33-14</t>
  </si>
  <si>
    <t>34-14</t>
  </si>
  <si>
    <t>1-15</t>
  </si>
  <si>
    <t>10-15</t>
  </si>
  <si>
    <t>11-15</t>
  </si>
  <si>
    <t>12-15</t>
  </si>
  <si>
    <t>13-15</t>
  </si>
  <si>
    <t>14-15</t>
  </si>
  <si>
    <t>15-15</t>
  </si>
  <si>
    <t>28-15</t>
  </si>
  <si>
    <t>29-15</t>
  </si>
  <si>
    <t>31-15</t>
  </si>
  <si>
    <t>32-15</t>
  </si>
  <si>
    <t>33-15</t>
  </si>
  <si>
    <t>34-15</t>
  </si>
  <si>
    <t>1-16</t>
  </si>
  <si>
    <t>10-16</t>
  </si>
  <si>
    <t>11-16</t>
  </si>
  <si>
    <t>12-16</t>
  </si>
  <si>
    <t>13-16</t>
  </si>
  <si>
    <t>14-16</t>
  </si>
  <si>
    <t>15-16</t>
  </si>
  <si>
    <t>28-16</t>
  </si>
  <si>
    <t>29-16</t>
  </si>
  <si>
    <t>31-16</t>
  </si>
  <si>
    <t>32-16</t>
  </si>
  <si>
    <t>33-16</t>
  </si>
  <si>
    <t>34-16</t>
  </si>
  <si>
    <t>1-17</t>
  </si>
  <si>
    <t>10-17</t>
  </si>
  <si>
    <t>11-17</t>
  </si>
  <si>
    <t>12-17</t>
  </si>
  <si>
    <t>13-17</t>
  </si>
  <si>
    <t>14-17</t>
  </si>
  <si>
    <t>15-17</t>
  </si>
  <si>
    <t>28-17</t>
  </si>
  <si>
    <t>29-17</t>
  </si>
  <si>
    <t>31-17</t>
  </si>
  <si>
    <t>32-17</t>
  </si>
  <si>
    <t>33-17</t>
  </si>
  <si>
    <t>34-17</t>
  </si>
  <si>
    <t>1-18</t>
  </si>
  <si>
    <t>10-18</t>
  </si>
  <si>
    <t>11-18</t>
  </si>
  <si>
    <t>12-18</t>
  </si>
  <si>
    <t>13-18</t>
  </si>
  <si>
    <t>14-18</t>
  </si>
  <si>
    <t>15-18</t>
  </si>
  <si>
    <t>28-18</t>
  </si>
  <si>
    <t>29-18</t>
  </si>
  <si>
    <t>31-18</t>
  </si>
  <si>
    <t>32-18</t>
  </si>
  <si>
    <t>33-18</t>
  </si>
  <si>
    <t>34-18</t>
  </si>
  <si>
    <t>1-19</t>
  </si>
  <si>
    <t>10-19</t>
  </si>
  <si>
    <t>11-19</t>
  </si>
  <si>
    <t>12-19</t>
  </si>
  <si>
    <t>13-19</t>
  </si>
  <si>
    <t>14-19</t>
  </si>
  <si>
    <t>15-19</t>
  </si>
  <si>
    <t>28-19</t>
  </si>
  <si>
    <t>29-19</t>
  </si>
  <si>
    <t>31-19</t>
  </si>
  <si>
    <t>32-19</t>
  </si>
  <si>
    <t>33-19</t>
  </si>
  <si>
    <t>34-19</t>
  </si>
  <si>
    <t xml:space="preserve">Days: </t>
  </si>
  <si>
    <t>N</t>
  </si>
  <si>
    <t>Brand</t>
  </si>
  <si>
    <t>Stores</t>
  </si>
  <si>
    <t xml:space="preserve">USD rate : </t>
  </si>
  <si>
    <t>Split Sales by Brands</t>
  </si>
  <si>
    <t>FURLA</t>
  </si>
  <si>
    <t>Weekly dynamics</t>
  </si>
  <si>
    <t>Total Sales
USD</t>
  </si>
  <si>
    <t>Total Plan
USD</t>
  </si>
  <si>
    <t>Sales
vs Plan, %</t>
  </si>
  <si>
    <t>Fact this month</t>
  </si>
  <si>
    <t>Plan this month</t>
  </si>
  <si>
    <t>Fact
vs Plan, %</t>
  </si>
  <si>
    <t>Fact last year</t>
  </si>
  <si>
    <t>STORE SALES STATISTICS</t>
  </si>
  <si>
    <t>K2</t>
  </si>
  <si>
    <t>1-2023</t>
  </si>
  <si>
    <t>11-2023</t>
  </si>
  <si>
    <t>13-2023</t>
  </si>
  <si>
    <t>15-2023</t>
  </si>
  <si>
    <t>28-2023</t>
  </si>
  <si>
    <t>29-2023</t>
  </si>
  <si>
    <t>31-2023</t>
  </si>
  <si>
    <t>32-2023</t>
  </si>
  <si>
    <t>33-2023</t>
  </si>
  <si>
    <t>34-2023</t>
  </si>
  <si>
    <t>14-2023</t>
  </si>
  <si>
    <t>10-2023</t>
  </si>
  <si>
    <t>12-2023</t>
  </si>
  <si>
    <t>1-2022</t>
  </si>
  <si>
    <t>10-2022</t>
  </si>
  <si>
    <t>11-2022</t>
  </si>
  <si>
    <t>13-2022</t>
  </si>
  <si>
    <t>28-2022</t>
  </si>
  <si>
    <t>29-2022</t>
  </si>
  <si>
    <t>31-2022</t>
  </si>
  <si>
    <t>32-2022</t>
  </si>
  <si>
    <t>33-2022</t>
  </si>
  <si>
    <t>34-2022</t>
  </si>
  <si>
    <t>12-2022</t>
  </si>
  <si>
    <t>14-2022</t>
  </si>
  <si>
    <t>15-2022</t>
  </si>
  <si>
    <t xml:space="preserve">TYear: </t>
  </si>
  <si>
    <t xml:space="preserve">LYear: </t>
  </si>
  <si>
    <t xml:space="preserve">TOTAL, USD : </t>
  </si>
  <si>
    <t>YY</t>
  </si>
  <si>
    <t>MM</t>
  </si>
  <si>
    <t>GrossSales_UAH</t>
  </si>
  <si>
    <t>1-20</t>
  </si>
  <si>
    <t>10-20</t>
  </si>
  <si>
    <t>11-20</t>
  </si>
  <si>
    <t>12-20</t>
  </si>
  <si>
    <t>13-20</t>
  </si>
  <si>
    <t>14-20</t>
  </si>
  <si>
    <t>15-20</t>
  </si>
  <si>
    <t>28-20</t>
  </si>
  <si>
    <t>29-20</t>
  </si>
  <si>
    <t>31-20</t>
  </si>
  <si>
    <t>32-20</t>
  </si>
  <si>
    <t>33-20</t>
  </si>
  <si>
    <t>34-20</t>
  </si>
  <si>
    <t>1-21</t>
  </si>
  <si>
    <t>10-21</t>
  </si>
  <si>
    <t>11-21</t>
  </si>
  <si>
    <t>12-21</t>
  </si>
  <si>
    <t>13-21</t>
  </si>
  <si>
    <t>14-21</t>
  </si>
  <si>
    <t>15-21</t>
  </si>
  <si>
    <t>28-21</t>
  </si>
  <si>
    <t>29-21</t>
  </si>
  <si>
    <t>31-21</t>
  </si>
  <si>
    <t>32-21</t>
  </si>
  <si>
    <t>33-21</t>
  </si>
  <si>
    <t>34-21</t>
  </si>
  <si>
    <t>1-22</t>
  </si>
  <si>
    <t>10-22</t>
  </si>
  <si>
    <t>11-22</t>
  </si>
  <si>
    <t>12-22</t>
  </si>
  <si>
    <t>13-22</t>
  </si>
  <si>
    <t>14-22</t>
  </si>
  <si>
    <t>15-22</t>
  </si>
  <si>
    <t>28-22</t>
  </si>
  <si>
    <t>29-22</t>
  </si>
  <si>
    <t>31-22</t>
  </si>
  <si>
    <t>32-22</t>
  </si>
  <si>
    <t>33-22</t>
  </si>
  <si>
    <t>34-22</t>
  </si>
  <si>
    <t>1-23</t>
  </si>
  <si>
    <t>10-23</t>
  </si>
  <si>
    <t>11-23</t>
  </si>
  <si>
    <t>12-23</t>
  </si>
  <si>
    <t>13-23</t>
  </si>
  <si>
    <t>14-23</t>
  </si>
  <si>
    <t>15-23</t>
  </si>
  <si>
    <t>28-23</t>
  </si>
  <si>
    <t>29-23</t>
  </si>
  <si>
    <t>31-23</t>
  </si>
  <si>
    <t>32-23</t>
  </si>
  <si>
    <t>33-23</t>
  </si>
  <si>
    <t>34-23</t>
  </si>
  <si>
    <t>1-24</t>
  </si>
  <si>
    <t>10-24</t>
  </si>
  <si>
    <t>11-24</t>
  </si>
  <si>
    <t>12-24</t>
  </si>
  <si>
    <t>13-24</t>
  </si>
  <si>
    <t>14-24</t>
  </si>
  <si>
    <t>15-24</t>
  </si>
  <si>
    <t>28-24</t>
  </si>
  <si>
    <t>29-24</t>
  </si>
  <si>
    <t>31-24</t>
  </si>
  <si>
    <t>32-24</t>
  </si>
  <si>
    <t>33-24</t>
  </si>
  <si>
    <t>34-24</t>
  </si>
  <si>
    <t>1-25</t>
  </si>
  <si>
    <t>10-25</t>
  </si>
  <si>
    <t>11-25</t>
  </si>
  <si>
    <t>12-25</t>
  </si>
  <si>
    <t>13-25</t>
  </si>
  <si>
    <t>14-25</t>
  </si>
  <si>
    <t>15-25</t>
  </si>
  <si>
    <t>28-25</t>
  </si>
  <si>
    <t>29-25</t>
  </si>
  <si>
    <t>31-25</t>
  </si>
  <si>
    <t>32-25</t>
  </si>
  <si>
    <t>33-25</t>
  </si>
  <si>
    <t>34-25</t>
  </si>
  <si>
    <t>1-26</t>
  </si>
  <si>
    <t>10-26</t>
  </si>
  <si>
    <t>11-26</t>
  </si>
  <si>
    <t>12-26</t>
  </si>
  <si>
    <t>13-26</t>
  </si>
  <si>
    <t>14-26</t>
  </si>
  <si>
    <t>15-26</t>
  </si>
  <si>
    <t>28-26</t>
  </si>
  <si>
    <t>29-26</t>
  </si>
  <si>
    <t>31-26</t>
  </si>
  <si>
    <t>32-26</t>
  </si>
  <si>
    <t>33-26</t>
  </si>
  <si>
    <t>34-26</t>
  </si>
  <si>
    <t>1-27</t>
  </si>
  <si>
    <t>10-27</t>
  </si>
  <si>
    <t>11-27</t>
  </si>
  <si>
    <t>12-27</t>
  </si>
  <si>
    <t>13-27</t>
  </si>
  <si>
    <t>14-27</t>
  </si>
  <si>
    <t>15-27</t>
  </si>
  <si>
    <t>28-27</t>
  </si>
  <si>
    <t>29-27</t>
  </si>
  <si>
    <t>31-27</t>
  </si>
  <si>
    <t>32-27</t>
  </si>
  <si>
    <t>33-27</t>
  </si>
  <si>
    <t>34-27</t>
  </si>
  <si>
    <t>1-28</t>
  </si>
  <si>
    <t>10-28</t>
  </si>
  <si>
    <t>11-28</t>
  </si>
  <si>
    <t>12-28</t>
  </si>
  <si>
    <t>13-28</t>
  </si>
  <si>
    <t>14-28</t>
  </si>
  <si>
    <t>15-28</t>
  </si>
  <si>
    <t>28-28</t>
  </si>
  <si>
    <t>29-28</t>
  </si>
  <si>
    <t>31-28</t>
  </si>
  <si>
    <t>32-28</t>
  </si>
  <si>
    <t>33-28</t>
  </si>
  <si>
    <t>34-28</t>
  </si>
  <si>
    <t>1-29</t>
  </si>
  <si>
    <t>10-29</t>
  </si>
  <si>
    <t>11-29</t>
  </si>
  <si>
    <t>12-29</t>
  </si>
  <si>
    <t>13-29</t>
  </si>
  <si>
    <t>14-29</t>
  </si>
  <si>
    <t>15-29</t>
  </si>
  <si>
    <t>28-29</t>
  </si>
  <si>
    <t>29-29</t>
  </si>
  <si>
    <t>31-29</t>
  </si>
  <si>
    <t>32-29</t>
  </si>
  <si>
    <t>33-29</t>
  </si>
  <si>
    <t>34-29</t>
  </si>
  <si>
    <t>1-30</t>
  </si>
  <si>
    <t>10-30</t>
  </si>
  <si>
    <t>11-30</t>
  </si>
  <si>
    <t>12-30</t>
  </si>
  <si>
    <t>13-30</t>
  </si>
  <si>
    <t>14-30</t>
  </si>
  <si>
    <t>15-30</t>
  </si>
  <si>
    <t>28-30</t>
  </si>
  <si>
    <t>29-30</t>
  </si>
  <si>
    <t>31-30</t>
  </si>
  <si>
    <t>32-30</t>
  </si>
  <si>
    <t>33-30</t>
  </si>
  <si>
    <t>34-30</t>
  </si>
  <si>
    <t>Sales Forecast</t>
  </si>
  <si>
    <t>Turnover, UAH</t>
  </si>
  <si>
    <t>Cover Plan, %</t>
  </si>
  <si>
    <t xml:space="preserve">TOTAL, UAH: </t>
  </si>
  <si>
    <t>Total Sales
UAH</t>
  </si>
  <si>
    <t>Total Plan
UAH</t>
  </si>
  <si>
    <t>Turnover, USD</t>
  </si>
  <si>
    <t>Average revenue per day</t>
  </si>
  <si>
    <t>Fact 2022
LY, UAH</t>
  </si>
  <si>
    <t>Fact 2022
LY, USD</t>
  </si>
  <si>
    <t>Total, %</t>
  </si>
  <si>
    <t>2023-11-01</t>
  </si>
  <si>
    <t>2023-11-02</t>
  </si>
  <si>
    <t>2023-11-03</t>
  </si>
  <si>
    <t>2023-11-04</t>
  </si>
  <si>
    <t>2023-11-05</t>
  </si>
  <si>
    <t>2023-11-06</t>
  </si>
  <si>
    <t>2023-11-25</t>
  </si>
  <si>
    <t>2023-11-26</t>
  </si>
  <si>
    <t>2023-11-27</t>
  </si>
  <si>
    <t>2023-11-28</t>
  </si>
  <si>
    <t>2023-11-29</t>
  </si>
  <si>
    <t>2023-11-30</t>
  </si>
  <si>
    <t>2023-11-19</t>
  </si>
  <si>
    <t>2023-11-20</t>
  </si>
  <si>
    <t>2023-11-21</t>
  </si>
  <si>
    <t>2023-11-22</t>
  </si>
  <si>
    <t>2023-11-23</t>
  </si>
  <si>
    <t>2023-11-24</t>
  </si>
  <si>
    <t>2023-11-13</t>
  </si>
  <si>
    <t>2023-11-14</t>
  </si>
  <si>
    <t>2023-11-15</t>
  </si>
  <si>
    <t>2023-11-16</t>
  </si>
  <si>
    <t>2023-11-17</t>
  </si>
  <si>
    <t>2023-11-18</t>
  </si>
  <si>
    <t>2023-11-07</t>
  </si>
  <si>
    <t>2023-11-08</t>
  </si>
  <si>
    <t>2023-11-09</t>
  </si>
  <si>
    <t>2023-11-10</t>
  </si>
  <si>
    <t>2023-11-11</t>
  </si>
  <si>
    <t>2023-11-12</t>
  </si>
  <si>
    <t>2022-11-25</t>
  </si>
  <si>
    <t>2022-11-26</t>
  </si>
  <si>
    <t>2022-11-27</t>
  </si>
  <si>
    <t>2022-11-28</t>
  </si>
  <si>
    <t>2022-11-30</t>
  </si>
  <si>
    <t>2022-11-01</t>
  </si>
  <si>
    <t>2022-11-02</t>
  </si>
  <si>
    <t>2022-11-03</t>
  </si>
  <si>
    <t>2022-11-04</t>
  </si>
  <si>
    <t>2022-11-06</t>
  </si>
  <si>
    <t>2022-11-07</t>
  </si>
  <si>
    <t>2022-11-08</t>
  </si>
  <si>
    <t>2022-11-10</t>
  </si>
  <si>
    <t>2022-11-11</t>
  </si>
  <si>
    <t>2022-11-12</t>
  </si>
  <si>
    <t>2022-11-13</t>
  </si>
  <si>
    <t>2022-11-14</t>
  </si>
  <si>
    <t>2022-11-15</t>
  </si>
  <si>
    <t>2022-11-16</t>
  </si>
  <si>
    <t>2022-11-17</t>
  </si>
  <si>
    <t>2022-11-18</t>
  </si>
  <si>
    <t>2022-11-19</t>
  </si>
  <si>
    <t>2022-11-20</t>
  </si>
  <si>
    <t>2022-11-21</t>
  </si>
  <si>
    <t>2022-11-22</t>
  </si>
  <si>
    <t>2022-11-23</t>
  </si>
  <si>
    <t>2022-11-29</t>
  </si>
  <si>
    <t>2022-11-05</t>
  </si>
  <si>
    <t>2022-11-09</t>
  </si>
  <si>
    <t>2022-11-24</t>
  </si>
  <si>
    <t>98-2</t>
  </si>
  <si>
    <t>98-2023</t>
  </si>
  <si>
    <t>98-3</t>
  </si>
  <si>
    <t>98-1</t>
  </si>
  <si>
    <t>98-4</t>
  </si>
  <si>
    <t>98-5</t>
  </si>
  <si>
    <t>98-6</t>
  </si>
  <si>
    <t>98-25</t>
  </si>
  <si>
    <t>98-26</t>
  </si>
  <si>
    <t>98-27</t>
  </si>
  <si>
    <t>98-28</t>
  </si>
  <si>
    <t>98-29</t>
  </si>
  <si>
    <t>98-30</t>
  </si>
  <si>
    <t>98-19</t>
  </si>
  <si>
    <t>98-20</t>
  </si>
  <si>
    <t>98-21</t>
  </si>
  <si>
    <t>98-22</t>
  </si>
  <si>
    <t>98-23</t>
  </si>
  <si>
    <t>98-24</t>
  </si>
  <si>
    <t>98-13</t>
  </si>
  <si>
    <t>98-14</t>
  </si>
  <si>
    <t>98-15</t>
  </si>
  <si>
    <t>98-16</t>
  </si>
  <si>
    <t>98-17</t>
  </si>
  <si>
    <t>98-18</t>
  </si>
  <si>
    <t>98-7</t>
  </si>
  <si>
    <t>98-8</t>
  </si>
  <si>
    <t>98-9</t>
  </si>
  <si>
    <t>98-10</t>
  </si>
  <si>
    <t>98-11</t>
  </si>
  <si>
    <t>98-12</t>
  </si>
  <si>
    <t>98-2022</t>
  </si>
  <si>
    <t>Online</t>
  </si>
  <si>
    <t>Market Places</t>
  </si>
  <si>
    <t>TY vs LY,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</si>
</sst>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[$]dd/mm/yyyy;@"/>
    <numFmt numFmtId="167" formatCode="[$-409]mmmm\-yy;@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9"/>
      <color rgb="FFC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1">
    <xf numFmtId="0" fontId="0" fillId="0" borderId="0" xfId="0"/>
    <xf numFmtId="0" fontId="1" fillId="0" borderId="0" xfId="0" applyFont="1"/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5" fontId="6" fillId="0" borderId="0" xfId="0" applyNumberFormat="1" applyFont="1"/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2" xfId="0" applyNumberFormat="1" applyBorder="1"/>
    <xf numFmtId="0" fontId="0" fillId="0" borderId="22" xfId="0" applyBorder="1"/>
    <xf numFmtId="3" fontId="7" fillId="0" borderId="22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right" indent="2"/>
    </xf>
    <xf numFmtId="165" fontId="9" fillId="0" borderId="15" xfId="0" applyNumberFormat="1" applyFont="1" applyBorder="1" applyAlignment="1">
      <alignment horizontal="center" vertical="center" wrapText="1"/>
    </xf>
    <xf numFmtId="165" fontId="9" fillId="0" borderId="16" xfId="0" applyNumberFormat="1" applyFont="1" applyBorder="1" applyAlignment="1">
      <alignment horizontal="center" vertical="center" wrapText="1"/>
    </xf>
    <xf numFmtId="165" fontId="9" fillId="0" borderId="21" xfId="0" applyNumberFormat="1" applyFont="1" applyBorder="1" applyAlignment="1">
      <alignment horizontal="center" vertical="center" wrapText="1"/>
    </xf>
    <xf numFmtId="165" fontId="9" fillId="0" borderId="2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0" fontId="7" fillId="0" borderId="5" xfId="0" applyFont="1" applyBorder="1" applyAlignment="1">
      <alignment horizontal="right" indent="2"/>
    </xf>
    <xf numFmtId="165" fontId="9" fillId="0" borderId="17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indent="2"/>
    </xf>
    <xf numFmtId="165" fontId="9" fillId="0" borderId="24" xfId="0" applyNumberFormat="1" applyFont="1" applyBorder="1" applyAlignment="1">
      <alignment horizontal="center" vertical="center" wrapText="1"/>
    </xf>
    <xf numFmtId="165" fontId="9" fillId="0" borderId="25" xfId="0" applyNumberFormat="1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wrapText="1"/>
    </xf>
    <xf numFmtId="3" fontId="2" fillId="2" borderId="16" xfId="0" applyNumberFormat="1" applyFont="1" applyFill="1" applyBorder="1" applyAlignment="1">
      <alignment horizontal="center" wrapText="1"/>
    </xf>
    <xf numFmtId="3" fontId="2" fillId="2" borderId="21" xfId="0" applyNumberFormat="1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vertical="center" wrapText="1"/>
    </xf>
    <xf numFmtId="3" fontId="2" fillId="2" borderId="17" xfId="0" applyNumberFormat="1" applyFont="1" applyFill="1" applyBorder="1" applyAlignment="1">
      <alignment horizontal="center" wrapText="1"/>
    </xf>
    <xf numFmtId="3" fontId="2" fillId="2" borderId="18" xfId="0" applyNumberFormat="1" applyFont="1" applyFill="1" applyBorder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0" fontId="2" fillId="2" borderId="34" xfId="0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wrapText="1"/>
    </xf>
    <xf numFmtId="3" fontId="2" fillId="2" borderId="20" xfId="0" applyNumberFormat="1" applyFont="1" applyFill="1" applyBorder="1" applyAlignment="1">
      <alignment horizontal="center" wrapText="1"/>
    </xf>
    <xf numFmtId="3" fontId="2" fillId="2" borderId="22" xfId="0" applyNumberFormat="1" applyFont="1" applyFill="1" applyBorder="1" applyAlignment="1">
      <alignment horizontal="center" wrapText="1"/>
    </xf>
    <xf numFmtId="3" fontId="0" fillId="0" borderId="35" xfId="0" applyNumberFormat="1" applyBorder="1"/>
    <xf numFmtId="0" fontId="0" fillId="0" borderId="36" xfId="0" applyBorder="1"/>
    <xf numFmtId="9" fontId="0" fillId="0" borderId="0" xfId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9" fontId="0" fillId="0" borderId="0" xfId="0" applyNumberFormat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36" xfId="0" applyNumberFormat="1" applyBorder="1" applyAlignment="1">
      <alignment horizontal="center"/>
    </xf>
    <xf numFmtId="9" fontId="4" fillId="0" borderId="9" xfId="0" applyNumberFormat="1" applyFont="1" applyBorder="1" applyAlignment="1">
      <alignment horizontal="center"/>
    </xf>
    <xf numFmtId="9" fontId="0" fillId="0" borderId="0" xfId="0" applyNumberFormat="1" applyAlignment="1">
      <alignment horizont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1" fontId="10" fillId="0" borderId="0" xfId="0" applyNumberFormat="1" applyFont="1" applyAlignment="1">
      <alignment horizontal="left"/>
    </xf>
    <xf numFmtId="3" fontId="0" fillId="0" borderId="13" xfId="0" applyNumberForma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6" xfId="0" applyFont="1" applyBorder="1"/>
    <xf numFmtId="0" fontId="8" fillId="0" borderId="6" xfId="0" applyFont="1" applyBorder="1" applyAlignment="1">
      <alignment horizontal="right" indent="2"/>
    </xf>
    <xf numFmtId="0" fontId="0" fillId="0" borderId="39" xfId="0" applyBorder="1" applyAlignment="1">
      <alignment horizontal="center"/>
    </xf>
    <xf numFmtId="0" fontId="8" fillId="0" borderId="9" xfId="0" applyFont="1" applyBorder="1" applyAlignment="1">
      <alignment horizontal="right" indent="2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3" fontId="0" fillId="0" borderId="37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9" fontId="0" fillId="0" borderId="3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3" fontId="7" fillId="0" borderId="36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1" fillId="0" borderId="22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0" fontId="7" fillId="0" borderId="4" xfId="0" applyFont="1" applyBorder="1"/>
    <xf numFmtId="0" fontId="0" fillId="0" borderId="35" xfId="0" applyBorder="1" applyAlignment="1">
      <alignment horizontal="center"/>
    </xf>
    <xf numFmtId="3" fontId="0" fillId="0" borderId="0" xfId="0" applyNumberFormat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3" fontId="4" fillId="0" borderId="8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9" fontId="4" fillId="0" borderId="8" xfId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3" fontId="0" fillId="0" borderId="5" xfId="0" applyNumberFormat="1" applyBorder="1" applyAlignment="1">
      <alignment horizontal="right" indent="1"/>
    </xf>
    <xf numFmtId="3" fontId="0" fillId="0" borderId="35" xfId="0" applyNumberForma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3" fontId="0" fillId="0" borderId="41" xfId="0" applyNumberFormat="1" applyBorder="1" applyAlignment="1">
      <alignment horizontal="center"/>
    </xf>
    <xf numFmtId="0" fontId="2" fillId="0" borderId="40" xfId="0" applyFont="1" applyBorder="1" applyAlignment="1">
      <alignment horizontal="center"/>
    </xf>
    <xf numFmtId="3" fontId="7" fillId="0" borderId="42" xfId="0" applyNumberFormat="1" applyFont="1" applyBorder="1" applyAlignment="1">
      <alignment horizontal="center"/>
    </xf>
    <xf numFmtId="9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center"/>
    </xf>
    <xf numFmtId="9" fontId="4" fillId="0" borderId="0" xfId="1" applyFont="1" applyBorder="1" applyAlignment="1">
      <alignment horizontal="center"/>
    </xf>
    <xf numFmtId="0" fontId="8" fillId="0" borderId="0" xfId="0" applyFont="1" applyAlignment="1">
      <alignment horizontal="right" indent="2"/>
    </xf>
    <xf numFmtId="3" fontId="7" fillId="0" borderId="8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9" fontId="0" fillId="0" borderId="4" xfId="0" applyNumberForma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9" fontId="0" fillId="0" borderId="3" xfId="1" applyFont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3" xfId="0" applyBorder="1" applyAlignment="1">
      <alignment horizontal="center" vertical="center" wrapText="1"/>
    </xf>
    <xf numFmtId="165" fontId="9" fillId="0" borderId="44" xfId="0" applyNumberFormat="1" applyFont="1" applyBorder="1" applyAlignment="1">
      <alignment horizontal="center" vertical="center" wrapText="1"/>
    </xf>
    <xf numFmtId="165" fontId="9" fillId="0" borderId="13" xfId="0" applyNumberFormat="1" applyFont="1" applyBorder="1" applyAlignment="1">
      <alignment horizontal="center" vertical="center" wrapText="1"/>
    </xf>
    <xf numFmtId="165" fontId="9" fillId="0" borderId="45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46" xfId="0" applyNumberFormat="1" applyFont="1" applyBorder="1"/>
    <xf numFmtId="3" fontId="7" fillId="0" borderId="45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3" fontId="0" fillId="0" borderId="0" xfId="0" applyNumberFormat="1" applyProtection="1"/>
    <xf numFmtId="3" fontId="0" fillId="0" borderId="0" xfId="0" applyNumberFormat="1" applyAlignment="1" applyProtection="1">
      <alignment horizontal="center"/>
    </xf>
    <xf numFmtId="9" fontId="0" fillId="0" borderId="0" xfId="0" applyNumberFormat="1"/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 wrapText="1"/>
    </xf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10" fontId="14" fillId="0" borderId="0" xfId="0" applyNumberFormat="1" applyFont="1" applyAlignment="1">
      <alignment wrapText="1"/>
    </xf>
    <xf numFmtId="0" fontId="14" fillId="0" borderId="0" xfId="0" applyFont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1" fontId="11" fillId="0" borderId="0" xfId="0" applyNumberFormat="1" applyFont="1" applyAlignment="1">
      <alignment horizontal="center" wrapText="1"/>
    </xf>
    <xf numFmtId="3" fontId="11" fillId="0" borderId="0" xfId="0" applyNumberFormat="1" applyFont="1" applyAlignment="1">
      <alignment horizontal="center" vertical="center"/>
    </xf>
    <xf numFmtId="167" fontId="12" fillId="0" borderId="8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15">
    <dxf>
      <numFmt numFmtId="3" formatCode="#,##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protection locked="1" hidden="0"/>
    </dxf>
    <dxf>
      <numFmt numFmtId="3" formatCode="#,##0"/>
      <protection locked="1" hidden="0"/>
    </dxf>
    <dxf>
      <numFmt numFmtId="3" formatCode="#,##0"/>
      <protection locked="1" hidden="0"/>
    </dxf>
    <dxf>
      <numFmt numFmtId="166" formatCode="[$]dd/mm/yyyy;@"/>
      <alignment horizontal="center" vertical="bottom" textRotation="0" wrapText="0" indent="0" justifyLastLine="0" shrinkToFit="0" readingOrder="0"/>
      <protection locked="1" hidden="0"/>
    </dxf>
    <dxf>
      <numFmt numFmtId="1" formatCode="0"/>
      <alignment horizontal="center" vertical="bottom" textRotation="0" wrapText="0" indent="0" justifyLastLine="0" shrinkToFit="0" readingOrder="0"/>
      <protection locked="1" hidden="0"/>
    </dxf>
    <dxf>
      <numFmt numFmtId="1" formatCode="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92.168.10.113_SQL2012 NON_DSG Get_Statistic_Report" adjustColumnWidth="0" connectionId="1" xr16:uid="{00000000-0016-0000-0B00-000000000000}" autoFormatId="16" applyNumberFormats="0" applyBorderFormats="0" applyFontFormats="0" applyPatternFormats="0" applyAlignmentFormats="0" applyWidthHeightFormats="0">
  <queryTableRefresh nextId="8">
    <queryTableFields count="7">
      <queryTableField id="1" name="K1" tableColumnId="1"/>
      <queryTableField id="2" name="OurID" tableColumnId="2"/>
      <queryTableField id="3" name="DDays" tableColumnId="3"/>
      <queryTableField id="4" name="DocDate" tableColumnId="4"/>
      <queryTableField id="5" name="Qty" tableColumnId="5"/>
      <queryTableField id="6" name="Sum_UAH" tableColumnId="6"/>
      <queryTableField id="7" name="K2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92.168.10.113_SQL2012 NON_DSG Get_StorePlan" adjustColumnWidth="0" connectionId="2" xr16:uid="{00000000-0016-0000-0B00-000001000000}" autoFormatId="16" applyNumberFormats="0" applyBorderFormats="0" applyFontFormats="0" applyPatternFormats="0" applyAlignmentFormats="0" applyWidthHeightFormats="0">
  <queryTableRefresh nextId="5">
    <queryTableFields count="4">
      <queryTableField id="1" name="YY" tableColumnId="1"/>
      <queryTableField id="2" name="MM" tableColumnId="2"/>
      <queryTableField id="3" name="OurID" tableColumnId="3"/>
      <queryTableField id="4" name="GrossSales_UAH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_192.168.10.113_SQL2012_NON_DSG_Get_Statistic_Report" displayName="Table__192.168.10.113_SQL2012_NON_DSG_Get_Statistic_Report" ref="B2:H842" tableType="queryTable" totalsRowShown="0" headerRowDxfId="14" dataDxfId="13">
  <autoFilter ref="B2:H842" xr:uid="{00000000-0009-0000-0100-000001000000}"/>
  <tableColumns count="7">
    <tableColumn id="1" xr3:uid="{00000000-0010-0000-0000-000001000000}" uniqueName="1" name="K1" queryTableFieldId="1" dataDxfId="10"/>
    <tableColumn id="2" xr3:uid="{00000000-0010-0000-0000-000002000000}" uniqueName="2" name="OurID" queryTableFieldId="2" dataDxfId="9"/>
    <tableColumn id="3" xr3:uid="{00000000-0010-0000-0000-000003000000}" uniqueName="3" name="DDays" queryTableFieldId="3" dataDxfId="8"/>
    <tableColumn id="4" xr3:uid="{00000000-0010-0000-0000-000004000000}" uniqueName="4" name="DocDate" queryTableFieldId="4" dataDxfId="7"/>
    <tableColumn id="5" xr3:uid="{00000000-0010-0000-0000-000005000000}" uniqueName="5" name="Qty" queryTableFieldId="5" dataDxfId="6"/>
    <tableColumn id="6" xr3:uid="{00000000-0010-0000-0000-000006000000}" uniqueName="6" name="Sum_UAH" queryTableFieldId="6" dataDxfId="5"/>
    <tableColumn id="7" xr3:uid="{00000000-0010-0000-0000-000007000000}" uniqueName="7" name="K2" queryTableFieldId="7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_192.168.10.113_SQL2012_NON_DSG_Get_StorePlan" displayName="Table__192.168.10.113_SQL2012_NON_DSG_Get_StorePlan" ref="J2:M12" tableType="queryTable" totalsRowShown="0" headerRowDxfId="12" dataDxfId="11">
  <autoFilter ref="J2:M12" xr:uid="{00000000-0009-0000-0100-000002000000}"/>
  <tableColumns count="4">
    <tableColumn id="1" xr3:uid="{00000000-0010-0000-0100-000001000000}" uniqueName="1" name="YY" queryTableFieldId="1" dataDxfId="3"/>
    <tableColumn id="2" xr3:uid="{00000000-0010-0000-0100-000002000000}" uniqueName="2" name="MM" queryTableFieldId="2" dataDxfId="2"/>
    <tableColumn id="3" xr3:uid="{00000000-0010-0000-0100-000003000000}" uniqueName="3" name="OurID" queryTableFieldId="3" dataDxfId="1"/>
    <tableColumn id="4" xr3:uid="{00000000-0010-0000-0100-000004000000}" uniqueName="4" name="GrossSales_UAH" queryTableFieldId="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48"/>
  <sheetViews>
    <sheetView showGridLines="0" workbookViewId="0">
      <pane xSplit="4" ySplit="4" topLeftCell="Y5" activePane="bottomRight" state="frozen"/>
      <selection activeCell="AQ15" sqref="AQ15:AU15"/>
      <selection pane="topRight" activeCell="AQ15" sqref="AQ15:AU15"/>
      <selection pane="bottomLeft" activeCell="AQ15" sqref="AQ15:AU15"/>
      <selection pane="bottomRight" activeCell="AX38" sqref="AX38"/>
    </sheetView>
  </sheetViews>
  <sheetFormatPr defaultRowHeight="15" x14ac:dyDescent="0.25"/>
  <cols>
    <col min="1" max="1" width="3.7109375" style="156" customWidth="1"/>
    <col min="2" max="3" width="7.7109375" style="14" customWidth="1"/>
    <col min="4" max="4" width="30.7109375" customWidth="1"/>
    <col min="5" max="35" width="7.7109375" customWidth="1"/>
    <col min="36" max="36" width="1.7109375" customWidth="1"/>
    <col min="37" max="38" width="12.7109375" style="15" customWidth="1"/>
    <col min="39" max="39" width="12.42578125" customWidth="1"/>
    <col min="40" max="40" width="1.7109375" customWidth="1"/>
    <col min="41" max="41" width="12.7109375" style="15" customWidth="1"/>
    <col min="42" max="42" width="1.7109375" customWidth="1"/>
    <col min="43" max="44" width="9.7109375" style="15" customWidth="1"/>
    <col min="45" max="45" width="9.7109375" customWidth="1"/>
    <col min="46" max="46" width="9.7109375" style="15" customWidth="1"/>
    <col min="47" max="47" width="7.7109375" style="15" customWidth="1"/>
    <col min="48" max="48" width="1.7109375" customWidth="1"/>
    <col min="49" max="49" width="12.7109375" style="15" customWidth="1"/>
    <col min="50" max="50" width="9.7109375" style="77" customWidth="1"/>
  </cols>
  <sheetData>
    <row r="1" spans="1:50" ht="15.75" customHeight="1" x14ac:dyDescent="0.25">
      <c r="AK1" s="172">
        <v>2023</v>
      </c>
      <c r="AL1" s="172"/>
      <c r="AM1" s="172"/>
      <c r="AT1" s="71" t="s">
        <v>309</v>
      </c>
      <c r="AU1" s="85">
        <f ca="1">YEAR(NOW())</f>
        <v>2023</v>
      </c>
      <c r="AW1" s="71"/>
    </row>
    <row r="2" spans="1:50" ht="15.75" customHeight="1" thickBot="1" x14ac:dyDescent="0.3">
      <c r="B2" s="7" t="s">
        <v>270</v>
      </c>
      <c r="C2" s="6">
        <v>37.5</v>
      </c>
      <c r="AK2" s="173" t="s">
        <v>281</v>
      </c>
      <c r="AL2" s="173"/>
      <c r="AM2" s="173"/>
      <c r="AQ2" s="71" t="s">
        <v>266</v>
      </c>
      <c r="AR2" s="72">
        <f>DAY(EOMONTH(AK3,0))</f>
        <v>31</v>
      </c>
      <c r="AT2" s="71" t="s">
        <v>310</v>
      </c>
      <c r="AU2" s="85">
        <f ca="1">AU1-1</f>
        <v>2022</v>
      </c>
      <c r="AW2" s="71"/>
    </row>
    <row r="3" spans="1:50" ht="17.100000000000001" customHeight="1" thickBot="1" x14ac:dyDescent="0.3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K3" s="174">
        <v>44927</v>
      </c>
      <c r="AL3" s="174"/>
      <c r="AM3" s="174"/>
      <c r="AQ3" s="177" t="s">
        <v>465</v>
      </c>
      <c r="AR3" s="178"/>
      <c r="AS3" s="178"/>
      <c r="AT3" s="178"/>
      <c r="AU3" s="179"/>
      <c r="AW3" s="175" t="s">
        <v>458</v>
      </c>
      <c r="AX3" s="176"/>
    </row>
    <row r="4" spans="1:50" s="17" customFormat="1" ht="45" customHeight="1" thickBot="1" x14ac:dyDescent="0.3">
      <c r="A4" s="157"/>
      <c r="B4" s="90" t="s">
        <v>267</v>
      </c>
      <c r="C4" s="91" t="s">
        <v>268</v>
      </c>
      <c r="D4" s="102" t="s">
        <v>269</v>
      </c>
      <c r="E4" s="28">
        <v>1</v>
      </c>
      <c r="F4" s="74">
        <f>E4+1</f>
        <v>2</v>
      </c>
      <c r="G4" s="28">
        <f t="shared" ref="G4:AI4" si="0">F4+1</f>
        <v>3</v>
      </c>
      <c r="H4" s="28">
        <f t="shared" si="0"/>
        <v>4</v>
      </c>
      <c r="I4" s="28">
        <f t="shared" si="0"/>
        <v>5</v>
      </c>
      <c r="J4" s="28">
        <f t="shared" si="0"/>
        <v>6</v>
      </c>
      <c r="K4" s="28">
        <f t="shared" si="0"/>
        <v>7</v>
      </c>
      <c r="L4" s="28">
        <f t="shared" si="0"/>
        <v>8</v>
      </c>
      <c r="M4" s="28">
        <f t="shared" si="0"/>
        <v>9</v>
      </c>
      <c r="N4" s="73">
        <f t="shared" si="0"/>
        <v>10</v>
      </c>
      <c r="O4" s="28">
        <f t="shared" si="0"/>
        <v>11</v>
      </c>
      <c r="P4" s="28">
        <f t="shared" si="0"/>
        <v>12</v>
      </c>
      <c r="Q4" s="28">
        <f t="shared" si="0"/>
        <v>13</v>
      </c>
      <c r="R4" s="28">
        <f t="shared" si="0"/>
        <v>14</v>
      </c>
      <c r="S4" s="28">
        <f t="shared" si="0"/>
        <v>15</v>
      </c>
      <c r="T4" s="74">
        <f t="shared" si="0"/>
        <v>16</v>
      </c>
      <c r="U4" s="73">
        <f t="shared" si="0"/>
        <v>17</v>
      </c>
      <c r="V4" s="28">
        <f t="shared" si="0"/>
        <v>18</v>
      </c>
      <c r="W4" s="28">
        <f t="shared" si="0"/>
        <v>19</v>
      </c>
      <c r="X4" s="28">
        <f t="shared" si="0"/>
        <v>20</v>
      </c>
      <c r="Y4" s="28">
        <f t="shared" si="0"/>
        <v>21</v>
      </c>
      <c r="Z4" s="28">
        <f t="shared" si="0"/>
        <v>22</v>
      </c>
      <c r="AA4" s="74">
        <f t="shared" si="0"/>
        <v>23</v>
      </c>
      <c r="AB4" s="28">
        <f t="shared" si="0"/>
        <v>24</v>
      </c>
      <c r="AC4" s="28">
        <f t="shared" si="0"/>
        <v>25</v>
      </c>
      <c r="AD4" s="28">
        <f t="shared" si="0"/>
        <v>26</v>
      </c>
      <c r="AE4" s="28">
        <f t="shared" si="0"/>
        <v>27</v>
      </c>
      <c r="AF4" s="28">
        <f t="shared" si="0"/>
        <v>28</v>
      </c>
      <c r="AG4" s="28">
        <f t="shared" si="0"/>
        <v>29</v>
      </c>
      <c r="AH4" s="28">
        <f t="shared" si="0"/>
        <v>30</v>
      </c>
      <c r="AI4" s="74">
        <f t="shared" si="0"/>
        <v>31</v>
      </c>
      <c r="AJ4" s="16"/>
      <c r="AK4" s="82" t="s">
        <v>462</v>
      </c>
      <c r="AL4" s="83" t="s">
        <v>463</v>
      </c>
      <c r="AM4" s="84" t="s">
        <v>276</v>
      </c>
      <c r="AN4" s="16"/>
      <c r="AO4" s="75" t="s">
        <v>466</v>
      </c>
      <c r="AQ4" s="98" t="s">
        <v>277</v>
      </c>
      <c r="AR4" s="99" t="s">
        <v>278</v>
      </c>
      <c r="AS4" s="100" t="s">
        <v>279</v>
      </c>
      <c r="AT4" s="99" t="s">
        <v>280</v>
      </c>
      <c r="AU4" s="101" t="s">
        <v>563</v>
      </c>
      <c r="AV4" s="16"/>
      <c r="AW4" s="98" t="s">
        <v>459</v>
      </c>
      <c r="AX4" s="101" t="s">
        <v>460</v>
      </c>
    </row>
    <row r="5" spans="1:50" x14ac:dyDescent="0.25">
      <c r="A5" s="156">
        <v>12</v>
      </c>
      <c r="B5" s="96">
        <v>1</v>
      </c>
      <c r="C5" s="97" t="s">
        <v>8</v>
      </c>
      <c r="D5" s="108" t="s">
        <v>2</v>
      </c>
      <c r="E5" s="5">
        <v>26655</v>
      </c>
      <c r="F5" s="5">
        <v>34656</v>
      </c>
      <c r="G5" s="4">
        <v>32095.5</v>
      </c>
      <c r="H5" s="5">
        <v>20310</v>
      </c>
      <c r="I5" s="5">
        <v>15050</v>
      </c>
      <c r="J5" s="5">
        <v>0</v>
      </c>
      <c r="K5" s="5">
        <v>15709.5</v>
      </c>
      <c r="L5" s="5">
        <v>20155</v>
      </c>
      <c r="M5" s="9">
        <v>4910</v>
      </c>
      <c r="N5" s="4">
        <v>7400</v>
      </c>
      <c r="O5" s="5">
        <v>15050</v>
      </c>
      <c r="P5" s="5">
        <v>8190</v>
      </c>
      <c r="Q5" s="5">
        <v>71839</v>
      </c>
      <c r="R5" s="5">
        <v>20300</v>
      </c>
      <c r="S5" s="5">
        <v>21959</v>
      </c>
      <c r="T5" s="9">
        <v>1000</v>
      </c>
      <c r="U5" s="4">
        <v>6700</v>
      </c>
      <c r="V5" s="5">
        <v>7110</v>
      </c>
      <c r="W5" s="5">
        <v>11160</v>
      </c>
      <c r="X5" s="5">
        <v>37382</v>
      </c>
      <c r="Y5" s="5">
        <v>4100</v>
      </c>
      <c r="Z5" s="5">
        <v>54549.5</v>
      </c>
      <c r="AA5" s="9">
        <v>0</v>
      </c>
      <c r="AB5" s="4">
        <v>7200</v>
      </c>
      <c r="AC5" s="5">
        <v>7790</v>
      </c>
      <c r="AD5" s="5">
        <v>1700</v>
      </c>
      <c r="AE5" s="5">
        <v>54719.5</v>
      </c>
      <c r="AF5" s="5">
        <v>13000</v>
      </c>
      <c r="AG5" s="5">
        <v>17925</v>
      </c>
      <c r="AH5" s="5">
        <v>38140</v>
      </c>
      <c r="AI5" s="9">
        <v>10224</v>
      </c>
      <c r="AK5" s="132">
        <f>SUM(E5:AI5)</f>
        <v>586979</v>
      </c>
      <c r="AL5" s="133">
        <v>1000000</v>
      </c>
      <c r="AM5" s="134">
        <f>IF(AL5&lt;&gt;0,AK5/AL5,0)</f>
        <v>0.58697900000000003</v>
      </c>
      <c r="AO5" s="120">
        <v>505559.25</v>
      </c>
      <c r="AP5" s="166">
        <f>SIGN(AO5)</f>
        <v>1</v>
      </c>
      <c r="AQ5" s="136">
        <f t="shared" ref="AQ5:AQ13" si="1">AVERAGE(E5:AI5)</f>
        <v>18934.806451612902</v>
      </c>
      <c r="AR5" s="137">
        <f t="shared" ref="AR5:AR13" si="2">AL5/$AR$2</f>
        <v>32258.064516129034</v>
      </c>
      <c r="AS5" s="138">
        <f>IF(AR5&lt;&gt;0,AQ5/AR5,0)</f>
        <v>0.58697899999999992</v>
      </c>
      <c r="AT5" s="137">
        <f t="shared" ref="AT5:AT13" si="3">AO5/$AR$2</f>
        <v>16308.362903225807</v>
      </c>
      <c r="AU5" s="134">
        <f t="shared" ref="AU5:AU14" si="4">IFERROR(AW5/AO5-1,0)</f>
        <v>0.16104887804940771</v>
      </c>
      <c r="AV5" s="166">
        <f>SIGN(AW5)</f>
        <v>1</v>
      </c>
      <c r="AW5" s="132">
        <f t="shared" ref="AW5:AW13" si="5">AK5/COUNTIF($E$16:$AI$16,"&lt;&gt;0")*$AR$2</f>
        <v>586979</v>
      </c>
      <c r="AX5" s="134">
        <f t="shared" ref="AX5:AX14" si="6">IF(AL5&lt;&gt;0,AW5/AL5,0)</f>
        <v>0.58697900000000003</v>
      </c>
    </row>
    <row r="6" spans="1:50" x14ac:dyDescent="0.25">
      <c r="A6" s="156">
        <v>15</v>
      </c>
      <c r="B6" s="18">
        <v>2</v>
      </c>
      <c r="C6" s="88" t="s">
        <v>8</v>
      </c>
      <c r="D6" s="92" t="s">
        <v>3</v>
      </c>
      <c r="E6" s="10">
        <v>18150</v>
      </c>
      <c r="F6" s="10">
        <v>41130</v>
      </c>
      <c r="G6" s="2">
        <v>67530</v>
      </c>
      <c r="H6" s="10">
        <v>6450</v>
      </c>
      <c r="I6" s="10">
        <v>48010</v>
      </c>
      <c r="J6" s="10">
        <v>12290</v>
      </c>
      <c r="K6" s="10">
        <v>58990</v>
      </c>
      <c r="L6" s="10">
        <v>8600</v>
      </c>
      <c r="M6" s="3">
        <v>12835</v>
      </c>
      <c r="N6" s="2">
        <v>8675</v>
      </c>
      <c r="O6" s="10">
        <v>21780</v>
      </c>
      <c r="P6" s="10">
        <v>33250</v>
      </c>
      <c r="Q6" s="10">
        <v>33225</v>
      </c>
      <c r="R6" s="10">
        <v>10840</v>
      </c>
      <c r="S6" s="10">
        <v>108285</v>
      </c>
      <c r="T6" s="3">
        <v>16600</v>
      </c>
      <c r="U6" s="2">
        <v>2500</v>
      </c>
      <c r="V6" s="10">
        <v>14900</v>
      </c>
      <c r="W6" s="10">
        <v>10568</v>
      </c>
      <c r="X6" s="10">
        <v>27925</v>
      </c>
      <c r="Y6" s="10">
        <v>27553.5</v>
      </c>
      <c r="Z6" s="10">
        <v>-6320</v>
      </c>
      <c r="AA6" s="3">
        <v>0</v>
      </c>
      <c r="AB6" s="2">
        <v>52690</v>
      </c>
      <c r="AC6" s="10">
        <v>7605</v>
      </c>
      <c r="AD6" s="10">
        <v>26800</v>
      </c>
      <c r="AE6" s="10">
        <v>33395</v>
      </c>
      <c r="AF6" s="10">
        <v>16135</v>
      </c>
      <c r="AG6" s="10">
        <v>28305</v>
      </c>
      <c r="AH6" s="10">
        <v>0</v>
      </c>
      <c r="AI6" s="3">
        <v>15909</v>
      </c>
      <c r="AK6" s="117">
        <f t="shared" ref="AK6:AK13" si="7">SUM(E6:AI6)</f>
        <v>764605.5</v>
      </c>
      <c r="AL6" s="110">
        <v>2000000</v>
      </c>
      <c r="AM6" s="78">
        <f t="shared" ref="AM6:AM13" si="8">IF(AL6&lt;&gt;0,AK6/AL6,0)</f>
        <v>0.38230275000000002</v>
      </c>
      <c r="AO6" s="86">
        <v>0</v>
      </c>
      <c r="AP6" s="166">
        <f t="shared" ref="AP6:AP14" si="9">SIGN(AO6)</f>
        <v>0</v>
      </c>
      <c r="AQ6" s="70">
        <f t="shared" si="1"/>
        <v>24664.693548387098</v>
      </c>
      <c r="AR6" s="171">
        <f t="shared" si="2"/>
        <v>64516.129032258068</v>
      </c>
      <c r="AS6" s="69">
        <f t="shared" ref="AS6:AS13" si="10">IF(AR6&lt;&gt;0,AQ6/AR6,0)</f>
        <v>0.38230275000000002</v>
      </c>
      <c r="AT6" s="171">
        <f t="shared" si="3"/>
        <v>0</v>
      </c>
      <c r="AU6" s="78">
        <f t="shared" si="4"/>
        <v>0</v>
      </c>
      <c r="AV6" s="166">
        <f t="shared" ref="AV6:AV14" si="11">SIGN(AW6)</f>
        <v>1</v>
      </c>
      <c r="AW6" s="117">
        <f t="shared" si="5"/>
        <v>764605.5</v>
      </c>
      <c r="AX6" s="78">
        <f t="shared" si="6"/>
        <v>0.38230275000000002</v>
      </c>
    </row>
    <row r="7" spans="1:50" x14ac:dyDescent="0.25">
      <c r="A7" s="156">
        <v>32</v>
      </c>
      <c r="B7" s="18">
        <v>3</v>
      </c>
      <c r="C7" s="88" t="s">
        <v>8</v>
      </c>
      <c r="D7" s="92" t="s">
        <v>4</v>
      </c>
      <c r="E7" s="10">
        <v>0</v>
      </c>
      <c r="F7" s="10">
        <v>0</v>
      </c>
      <c r="G7" s="2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3">
        <v>0</v>
      </c>
      <c r="N7" s="2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3">
        <v>0</v>
      </c>
      <c r="U7" s="2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3">
        <v>0</v>
      </c>
      <c r="AB7" s="2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3">
        <v>0</v>
      </c>
      <c r="AK7" s="117">
        <f t="shared" si="7"/>
        <v>0</v>
      </c>
      <c r="AL7" s="110">
        <v>0</v>
      </c>
      <c r="AM7" s="78">
        <f t="shared" si="8"/>
        <v>0</v>
      </c>
      <c r="AO7" s="86">
        <v>0</v>
      </c>
      <c r="AP7" s="166">
        <f t="shared" si="9"/>
        <v>0</v>
      </c>
      <c r="AQ7" s="70">
        <f t="shared" si="1"/>
        <v>0</v>
      </c>
      <c r="AR7" s="171">
        <f t="shared" si="2"/>
        <v>0</v>
      </c>
      <c r="AS7" s="69">
        <f t="shared" si="10"/>
        <v>0</v>
      </c>
      <c r="AT7" s="171">
        <f t="shared" si="3"/>
        <v>0</v>
      </c>
      <c r="AU7" s="78">
        <f t="shared" si="4"/>
        <v>0</v>
      </c>
      <c r="AV7" s="166">
        <f t="shared" si="11"/>
        <v>0</v>
      </c>
      <c r="AW7" s="117">
        <f t="shared" si="5"/>
        <v>0</v>
      </c>
      <c r="AX7" s="78">
        <f t="shared" si="6"/>
        <v>0</v>
      </c>
    </row>
    <row r="8" spans="1:50" x14ac:dyDescent="0.25">
      <c r="A8" s="156">
        <v>31</v>
      </c>
      <c r="B8" s="18">
        <v>4</v>
      </c>
      <c r="C8" s="88" t="s">
        <v>8</v>
      </c>
      <c r="D8" s="92" t="s">
        <v>0</v>
      </c>
      <c r="E8" s="10">
        <v>19195</v>
      </c>
      <c r="F8" s="10">
        <v>40463.5</v>
      </c>
      <c r="G8" s="2">
        <v>6700</v>
      </c>
      <c r="H8" s="10">
        <v>10800</v>
      </c>
      <c r="I8" s="10">
        <v>50913</v>
      </c>
      <c r="J8" s="10">
        <v>5665</v>
      </c>
      <c r="K8" s="10">
        <v>2500</v>
      </c>
      <c r="L8" s="10">
        <v>28420</v>
      </c>
      <c r="M8" s="3">
        <v>8700</v>
      </c>
      <c r="N8" s="2">
        <v>13210</v>
      </c>
      <c r="O8" s="10">
        <v>0</v>
      </c>
      <c r="P8" s="10">
        <v>31950</v>
      </c>
      <c r="Q8" s="10">
        <v>0</v>
      </c>
      <c r="R8" s="10">
        <v>12780</v>
      </c>
      <c r="S8" s="10">
        <v>0</v>
      </c>
      <c r="T8" s="3">
        <v>0</v>
      </c>
      <c r="U8" s="2">
        <v>10505</v>
      </c>
      <c r="V8" s="10">
        <v>11460</v>
      </c>
      <c r="W8" s="10">
        <v>11300</v>
      </c>
      <c r="X8" s="10">
        <v>0</v>
      </c>
      <c r="Y8" s="10">
        <v>13400</v>
      </c>
      <c r="Z8" s="10">
        <v>6100</v>
      </c>
      <c r="AA8" s="3">
        <v>6100</v>
      </c>
      <c r="AB8" s="2">
        <v>0</v>
      </c>
      <c r="AC8" s="10">
        <v>0</v>
      </c>
      <c r="AD8" s="10">
        <v>0</v>
      </c>
      <c r="AE8" s="10">
        <v>10080</v>
      </c>
      <c r="AF8" s="10">
        <v>26520</v>
      </c>
      <c r="AG8" s="10">
        <v>15580</v>
      </c>
      <c r="AH8" s="10">
        <v>2400</v>
      </c>
      <c r="AI8" s="3">
        <v>0</v>
      </c>
      <c r="AK8" s="117">
        <f t="shared" si="7"/>
        <v>344741.5</v>
      </c>
      <c r="AL8" s="110">
        <v>700000</v>
      </c>
      <c r="AM8" s="78">
        <f t="shared" si="8"/>
        <v>0.49248785714285714</v>
      </c>
      <c r="AO8" s="86">
        <v>0</v>
      </c>
      <c r="AP8" s="166">
        <f t="shared" si="9"/>
        <v>0</v>
      </c>
      <c r="AQ8" s="70">
        <f t="shared" si="1"/>
        <v>11120.693548387097</v>
      </c>
      <c r="AR8" s="171">
        <f t="shared" si="2"/>
        <v>22580.645161290322</v>
      </c>
      <c r="AS8" s="69">
        <f t="shared" si="10"/>
        <v>0.49248785714285714</v>
      </c>
      <c r="AT8" s="171">
        <f t="shared" si="3"/>
        <v>0</v>
      </c>
      <c r="AU8" s="78">
        <f t="shared" si="4"/>
        <v>0</v>
      </c>
      <c r="AV8" s="166">
        <f t="shared" si="11"/>
        <v>1</v>
      </c>
      <c r="AW8" s="117">
        <f t="shared" si="5"/>
        <v>344741.5</v>
      </c>
      <c r="AX8" s="78">
        <f t="shared" si="6"/>
        <v>0.49248785714285714</v>
      </c>
    </row>
    <row r="9" spans="1:50" x14ac:dyDescent="0.25">
      <c r="A9" s="156">
        <v>29</v>
      </c>
      <c r="B9" s="18">
        <v>5</v>
      </c>
      <c r="C9" s="88" t="s">
        <v>8</v>
      </c>
      <c r="D9" s="92" t="s">
        <v>1</v>
      </c>
      <c r="E9" s="10">
        <v>3210</v>
      </c>
      <c r="F9" s="10">
        <v>24220</v>
      </c>
      <c r="G9" s="2">
        <v>5220</v>
      </c>
      <c r="H9" s="10">
        <v>70285</v>
      </c>
      <c r="I9" s="10">
        <v>29070</v>
      </c>
      <c r="J9" s="10">
        <v>0</v>
      </c>
      <c r="K9" s="10">
        <v>11620</v>
      </c>
      <c r="L9" s="10">
        <v>38350.5</v>
      </c>
      <c r="M9" s="3">
        <v>27742</v>
      </c>
      <c r="N9" s="2">
        <v>10570</v>
      </c>
      <c r="O9" s="10">
        <v>24000</v>
      </c>
      <c r="P9" s="10">
        <v>1500</v>
      </c>
      <c r="Q9" s="10">
        <v>11610</v>
      </c>
      <c r="R9" s="10">
        <v>0</v>
      </c>
      <c r="S9" s="10">
        <v>78954</v>
      </c>
      <c r="T9" s="3">
        <v>7100</v>
      </c>
      <c r="U9" s="2">
        <v>5130</v>
      </c>
      <c r="V9" s="10">
        <v>13400</v>
      </c>
      <c r="W9" s="10">
        <v>0</v>
      </c>
      <c r="X9" s="10">
        <v>0</v>
      </c>
      <c r="Y9" s="10">
        <v>32098.5</v>
      </c>
      <c r="Z9" s="10">
        <v>1700</v>
      </c>
      <c r="AA9" s="3">
        <v>1500</v>
      </c>
      <c r="AB9" s="2">
        <v>7900</v>
      </c>
      <c r="AC9" s="10">
        <v>0</v>
      </c>
      <c r="AD9" s="10">
        <v>14430</v>
      </c>
      <c r="AE9" s="10">
        <v>0</v>
      </c>
      <c r="AF9" s="10">
        <v>1100</v>
      </c>
      <c r="AG9" s="10">
        <v>26460</v>
      </c>
      <c r="AH9" s="10">
        <v>1400</v>
      </c>
      <c r="AI9" s="3">
        <v>0</v>
      </c>
      <c r="AK9" s="117">
        <f t="shared" si="7"/>
        <v>448570</v>
      </c>
      <c r="AL9" s="110">
        <v>700000</v>
      </c>
      <c r="AM9" s="78">
        <f t="shared" si="8"/>
        <v>0.64081428571428567</v>
      </c>
      <c r="AO9" s="86">
        <v>0</v>
      </c>
      <c r="AP9" s="166">
        <f t="shared" si="9"/>
        <v>0</v>
      </c>
      <c r="AQ9" s="70">
        <f t="shared" si="1"/>
        <v>14470</v>
      </c>
      <c r="AR9" s="171">
        <f t="shared" si="2"/>
        <v>22580.645161290322</v>
      </c>
      <c r="AS9" s="69">
        <f t="shared" si="10"/>
        <v>0.64081428571428578</v>
      </c>
      <c r="AT9" s="171">
        <f t="shared" si="3"/>
        <v>0</v>
      </c>
      <c r="AU9" s="78">
        <f t="shared" si="4"/>
        <v>0</v>
      </c>
      <c r="AV9" s="166">
        <f t="shared" si="11"/>
        <v>1</v>
      </c>
      <c r="AW9" s="117">
        <f t="shared" si="5"/>
        <v>448570</v>
      </c>
      <c r="AX9" s="78">
        <f t="shared" si="6"/>
        <v>0.64081428571428567</v>
      </c>
    </row>
    <row r="10" spans="1:50" x14ac:dyDescent="0.25">
      <c r="A10" s="156">
        <v>10</v>
      </c>
      <c r="B10" s="18">
        <v>6</v>
      </c>
      <c r="C10" s="88" t="s">
        <v>272</v>
      </c>
      <c r="D10" s="92" t="s">
        <v>5</v>
      </c>
      <c r="E10" s="10">
        <v>49210</v>
      </c>
      <c r="F10" s="10">
        <v>40995</v>
      </c>
      <c r="G10" s="2">
        <v>27200</v>
      </c>
      <c r="H10" s="10">
        <v>73350</v>
      </c>
      <c r="I10" s="10">
        <v>15615</v>
      </c>
      <c r="J10" s="10">
        <v>78919</v>
      </c>
      <c r="K10" s="10">
        <v>40095</v>
      </c>
      <c r="L10" s="10">
        <v>30154</v>
      </c>
      <c r="M10" s="3">
        <v>22700</v>
      </c>
      <c r="N10" s="2">
        <v>0</v>
      </c>
      <c r="O10" s="10">
        <v>47160</v>
      </c>
      <c r="P10" s="10">
        <v>5300</v>
      </c>
      <c r="Q10" s="10">
        <v>71734</v>
      </c>
      <c r="R10" s="10">
        <v>54010</v>
      </c>
      <c r="S10" s="10">
        <v>2600</v>
      </c>
      <c r="T10" s="3">
        <v>18810</v>
      </c>
      <c r="U10" s="2">
        <v>9167.5</v>
      </c>
      <c r="V10" s="10">
        <v>26150.5</v>
      </c>
      <c r="W10" s="10">
        <v>22210</v>
      </c>
      <c r="X10" s="10">
        <v>18500</v>
      </c>
      <c r="Y10" s="10">
        <v>31110</v>
      </c>
      <c r="Z10" s="10">
        <v>13176</v>
      </c>
      <c r="AA10" s="3">
        <v>0</v>
      </c>
      <c r="AB10" s="2">
        <v>6300</v>
      </c>
      <c r="AC10" s="10">
        <v>73195</v>
      </c>
      <c r="AD10" s="10">
        <v>0</v>
      </c>
      <c r="AE10" s="10">
        <v>2750</v>
      </c>
      <c r="AF10" s="10">
        <v>50840</v>
      </c>
      <c r="AG10" s="10">
        <v>46550</v>
      </c>
      <c r="AH10" s="10">
        <v>0</v>
      </c>
      <c r="AI10" s="3">
        <v>3940</v>
      </c>
      <c r="AK10" s="117">
        <f t="shared" si="7"/>
        <v>881741</v>
      </c>
      <c r="AL10" s="110">
        <v>2000000</v>
      </c>
      <c r="AM10" s="78">
        <f t="shared" si="8"/>
        <v>0.4408705</v>
      </c>
      <c r="AO10" s="86">
        <v>1482800.8</v>
      </c>
      <c r="AP10" s="166">
        <f t="shared" si="9"/>
        <v>1</v>
      </c>
      <c r="AQ10" s="70">
        <f t="shared" si="1"/>
        <v>28443.258064516129</v>
      </c>
      <c r="AR10" s="171">
        <f t="shared" si="2"/>
        <v>64516.129032258068</v>
      </c>
      <c r="AS10" s="69">
        <f>IF(AR10&lt;&gt;0,AQ10/AR10,0)</f>
        <v>0.4408705</v>
      </c>
      <c r="AT10" s="171">
        <f t="shared" si="3"/>
        <v>47832.283870967745</v>
      </c>
      <c r="AU10" s="78">
        <f t="shared" si="4"/>
        <v>-0.40535438070980268</v>
      </c>
      <c r="AV10" s="166">
        <f t="shared" si="11"/>
        <v>1</v>
      </c>
      <c r="AW10" s="117">
        <f t="shared" si="5"/>
        <v>881741</v>
      </c>
      <c r="AX10" s="78">
        <f t="shared" si="6"/>
        <v>0.4408705</v>
      </c>
    </row>
    <row r="11" spans="1:50" x14ac:dyDescent="0.25">
      <c r="A11" s="156">
        <v>33</v>
      </c>
      <c r="B11" s="18">
        <v>7</v>
      </c>
      <c r="C11" s="88" t="s">
        <v>272</v>
      </c>
      <c r="D11" s="92" t="s">
        <v>6</v>
      </c>
      <c r="E11" s="10">
        <v>0</v>
      </c>
      <c r="F11" s="10">
        <v>0</v>
      </c>
      <c r="G11" s="2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3">
        <v>0</v>
      </c>
      <c r="N11" s="2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3">
        <v>0</v>
      </c>
      <c r="U11" s="2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3">
        <v>0</v>
      </c>
      <c r="AB11" s="2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3">
        <v>0</v>
      </c>
      <c r="AK11" s="117">
        <f t="shared" si="7"/>
        <v>0</v>
      </c>
      <c r="AL11" s="110">
        <v>0</v>
      </c>
      <c r="AM11" s="78">
        <f t="shared" si="8"/>
        <v>0</v>
      </c>
      <c r="AO11" s="86">
        <v>0</v>
      </c>
      <c r="AP11" s="166">
        <f t="shared" si="9"/>
        <v>0</v>
      </c>
      <c r="AQ11" s="70">
        <f t="shared" si="1"/>
        <v>0</v>
      </c>
      <c r="AR11" s="171">
        <f t="shared" si="2"/>
        <v>0</v>
      </c>
      <c r="AS11" s="69">
        <f t="shared" si="10"/>
        <v>0</v>
      </c>
      <c r="AT11" s="171">
        <f t="shared" si="3"/>
        <v>0</v>
      </c>
      <c r="AU11" s="78">
        <f t="shared" si="4"/>
        <v>0</v>
      </c>
      <c r="AV11" s="166">
        <f t="shared" si="11"/>
        <v>0</v>
      </c>
      <c r="AW11" s="117">
        <f t="shared" si="5"/>
        <v>0</v>
      </c>
      <c r="AX11" s="78">
        <f t="shared" si="6"/>
        <v>0</v>
      </c>
    </row>
    <row r="12" spans="1:50" x14ac:dyDescent="0.25">
      <c r="A12" s="156">
        <v>34</v>
      </c>
      <c r="B12" s="18">
        <v>8</v>
      </c>
      <c r="C12" s="88" t="s">
        <v>12</v>
      </c>
      <c r="D12" s="92" t="s">
        <v>11</v>
      </c>
      <c r="E12" s="10">
        <v>0</v>
      </c>
      <c r="F12" s="10">
        <v>0</v>
      </c>
      <c r="G12" s="2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3">
        <v>0</v>
      </c>
      <c r="N12" s="2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3">
        <v>0</v>
      </c>
      <c r="U12" s="2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3">
        <v>0</v>
      </c>
      <c r="AB12" s="2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3">
        <v>0</v>
      </c>
      <c r="AK12" s="117">
        <f t="shared" si="7"/>
        <v>0</v>
      </c>
      <c r="AL12" s="110">
        <v>0</v>
      </c>
      <c r="AM12" s="78">
        <f t="shared" si="8"/>
        <v>0</v>
      </c>
      <c r="AO12" s="86">
        <v>0</v>
      </c>
      <c r="AP12" s="166">
        <f t="shared" si="9"/>
        <v>0</v>
      </c>
      <c r="AQ12" s="70">
        <f t="shared" si="1"/>
        <v>0</v>
      </c>
      <c r="AR12" s="171">
        <f t="shared" si="2"/>
        <v>0</v>
      </c>
      <c r="AS12" s="69">
        <f t="shared" si="10"/>
        <v>0</v>
      </c>
      <c r="AT12" s="171">
        <f t="shared" si="3"/>
        <v>0</v>
      </c>
      <c r="AU12" s="78">
        <f t="shared" si="4"/>
        <v>0</v>
      </c>
      <c r="AV12" s="166">
        <f t="shared" si="11"/>
        <v>0</v>
      </c>
      <c r="AW12" s="117">
        <f t="shared" si="5"/>
        <v>0</v>
      </c>
      <c r="AX12" s="78">
        <f t="shared" si="6"/>
        <v>0</v>
      </c>
    </row>
    <row r="13" spans="1:50" x14ac:dyDescent="0.25">
      <c r="A13" s="156">
        <v>14</v>
      </c>
      <c r="B13" s="18">
        <v>9</v>
      </c>
      <c r="C13" s="88" t="s">
        <v>10</v>
      </c>
      <c r="D13" s="92" t="s">
        <v>7</v>
      </c>
      <c r="E13" s="10">
        <v>2200</v>
      </c>
      <c r="F13" s="10">
        <v>3720</v>
      </c>
      <c r="G13" s="2">
        <v>4000</v>
      </c>
      <c r="H13" s="10">
        <v>18897</v>
      </c>
      <c r="I13" s="10">
        <v>8705</v>
      </c>
      <c r="J13" s="10">
        <v>1100</v>
      </c>
      <c r="K13" s="10">
        <v>0</v>
      </c>
      <c r="L13" s="10">
        <v>13817</v>
      </c>
      <c r="M13" s="3">
        <v>0</v>
      </c>
      <c r="N13" s="2">
        <v>3100</v>
      </c>
      <c r="O13" s="10">
        <v>1200</v>
      </c>
      <c r="P13" s="10">
        <v>1715</v>
      </c>
      <c r="Q13" s="10">
        <v>500</v>
      </c>
      <c r="R13" s="10">
        <v>2930</v>
      </c>
      <c r="S13" s="10">
        <v>2400</v>
      </c>
      <c r="T13" s="3">
        <v>13570</v>
      </c>
      <c r="U13" s="2">
        <v>2100</v>
      </c>
      <c r="V13" s="10">
        <v>3900</v>
      </c>
      <c r="W13" s="10">
        <v>1200</v>
      </c>
      <c r="X13" s="10">
        <v>3090</v>
      </c>
      <c r="Y13" s="10">
        <v>30200</v>
      </c>
      <c r="Z13" s="10">
        <v>1360</v>
      </c>
      <c r="AA13" s="3">
        <v>0</v>
      </c>
      <c r="AB13" s="2">
        <v>17900</v>
      </c>
      <c r="AC13" s="10">
        <v>10850</v>
      </c>
      <c r="AD13" s="10">
        <v>0</v>
      </c>
      <c r="AE13" s="10">
        <v>9176</v>
      </c>
      <c r="AF13" s="10">
        <v>0</v>
      </c>
      <c r="AG13" s="10">
        <v>26780</v>
      </c>
      <c r="AH13" s="10">
        <v>5200</v>
      </c>
      <c r="AI13" s="3">
        <v>4200</v>
      </c>
      <c r="AK13" s="117">
        <f t="shared" si="7"/>
        <v>193810</v>
      </c>
      <c r="AL13" s="110">
        <v>400000</v>
      </c>
      <c r="AM13" s="78">
        <f t="shared" si="8"/>
        <v>0.48452499999999998</v>
      </c>
      <c r="AO13" s="86">
        <v>271380</v>
      </c>
      <c r="AP13" s="166">
        <f t="shared" si="9"/>
        <v>1</v>
      </c>
      <c r="AQ13" s="70">
        <f t="shared" si="1"/>
        <v>6251.9354838709678</v>
      </c>
      <c r="AR13" s="171">
        <f t="shared" si="2"/>
        <v>12903.225806451614</v>
      </c>
      <c r="AS13" s="69">
        <f t="shared" si="10"/>
        <v>0.48452499999999998</v>
      </c>
      <c r="AT13" s="171">
        <f t="shared" si="3"/>
        <v>8754.1935483870966</v>
      </c>
      <c r="AU13" s="78">
        <f t="shared" si="4"/>
        <v>-0.28583536001179155</v>
      </c>
      <c r="AV13" s="166">
        <f t="shared" si="11"/>
        <v>1</v>
      </c>
      <c r="AW13" s="117">
        <f t="shared" si="5"/>
        <v>193810</v>
      </c>
      <c r="AX13" s="78">
        <f t="shared" si="6"/>
        <v>0.48452499999999998</v>
      </c>
    </row>
    <row r="14" spans="1:50" x14ac:dyDescent="0.25">
      <c r="A14" s="156">
        <v>98</v>
      </c>
      <c r="B14" s="18">
        <v>10</v>
      </c>
      <c r="C14" s="88" t="s">
        <v>561</v>
      </c>
      <c r="D14" s="92" t="s">
        <v>562</v>
      </c>
      <c r="E14" s="10">
        <v>0</v>
      </c>
      <c r="F14" s="10">
        <v>0</v>
      </c>
      <c r="G14" s="2">
        <v>0</v>
      </c>
      <c r="H14" s="10">
        <v>0</v>
      </c>
      <c r="I14" s="10">
        <v>5250</v>
      </c>
      <c r="J14" s="10">
        <v>0</v>
      </c>
      <c r="K14" s="10">
        <v>-20790</v>
      </c>
      <c r="L14" s="10">
        <v>0</v>
      </c>
      <c r="M14" s="3">
        <v>5040</v>
      </c>
      <c r="N14" s="2">
        <v>5250</v>
      </c>
      <c r="O14" s="10">
        <v>6422.5</v>
      </c>
      <c r="P14" s="10">
        <v>2310</v>
      </c>
      <c r="Q14" s="10">
        <v>3920</v>
      </c>
      <c r="R14" s="10">
        <v>0</v>
      </c>
      <c r="S14" s="10">
        <v>0</v>
      </c>
      <c r="T14" s="3">
        <v>4550</v>
      </c>
      <c r="U14" s="2">
        <v>3500</v>
      </c>
      <c r="V14" s="10">
        <v>0</v>
      </c>
      <c r="W14" s="10">
        <v>0</v>
      </c>
      <c r="X14" s="10">
        <v>0</v>
      </c>
      <c r="Y14" s="10">
        <v>-14682.5</v>
      </c>
      <c r="Z14" s="10">
        <v>0</v>
      </c>
      <c r="AA14" s="3">
        <v>9520</v>
      </c>
      <c r="AB14" s="2">
        <v>9380</v>
      </c>
      <c r="AC14" s="10">
        <v>-9380</v>
      </c>
      <c r="AD14" s="10">
        <v>5600</v>
      </c>
      <c r="AE14" s="10">
        <v>-3010</v>
      </c>
      <c r="AF14" s="10">
        <v>0</v>
      </c>
      <c r="AG14" s="10">
        <v>0</v>
      </c>
      <c r="AH14" s="10">
        <v>9891</v>
      </c>
      <c r="AI14" s="3">
        <v>0</v>
      </c>
      <c r="AK14" s="117">
        <f t="shared" ref="AK14" si="12">SUM(E14:AI14)</f>
        <v>22771</v>
      </c>
      <c r="AL14" s="110">
        <f>$AK14</f>
        <v>22771</v>
      </c>
      <c r="AM14" s="78">
        <f>IF(AL14&lt;&gt;0,AK14/AL14,0)</f>
        <v>1</v>
      </c>
      <c r="AO14" s="86">
        <v>2590</v>
      </c>
      <c r="AP14" s="166">
        <f t="shared" si="9"/>
        <v>1</v>
      </c>
      <c r="AQ14" s="70">
        <f t="shared" ref="AQ14" si="13">AVERAGE(E14:AI14)</f>
        <v>734.54838709677415</v>
      </c>
      <c r="AR14" s="171">
        <f t="shared" ref="AR14" si="14">AL14/$AR$2</f>
        <v>734.54838709677415</v>
      </c>
      <c r="AS14" s="69">
        <f t="shared" ref="AS14" si="15">IF(AR14&lt;&gt;0,AQ14/AR14,0)</f>
        <v>1</v>
      </c>
      <c r="AT14" s="171">
        <f t="shared" ref="AT14" si="16">AO14/$AR$2</f>
        <v>83.548387096774192</v>
      </c>
      <c r="AU14" s="78">
        <f t="shared" si="4"/>
        <v>7.7918918918918916</v>
      </c>
      <c r="AV14" s="166">
        <f t="shared" si="11"/>
        <v>1</v>
      </c>
      <c r="AW14" s="117">
        <f>$AK14</f>
        <v>22771</v>
      </c>
      <c r="AX14" s="78">
        <f t="shared" si="6"/>
        <v>1</v>
      </c>
    </row>
    <row r="15" spans="1:50" x14ac:dyDescent="0.25">
      <c r="B15" s="109"/>
      <c r="C15" s="89"/>
      <c r="D15" s="68"/>
      <c r="E15" s="105"/>
      <c r="F15" s="105"/>
      <c r="G15" s="106"/>
      <c r="H15" s="105"/>
      <c r="I15" s="105"/>
      <c r="J15" s="105"/>
      <c r="K15" s="105"/>
      <c r="L15" s="105"/>
      <c r="M15" s="107"/>
      <c r="N15" s="106"/>
      <c r="O15" s="105"/>
      <c r="P15" s="105"/>
      <c r="Q15" s="105"/>
      <c r="R15" s="105"/>
      <c r="S15" s="105"/>
      <c r="T15" s="107"/>
      <c r="U15" s="106"/>
      <c r="V15" s="105"/>
      <c r="W15" s="105"/>
      <c r="X15" s="105"/>
      <c r="Y15" s="105"/>
      <c r="Z15" s="105"/>
      <c r="AA15" s="107"/>
      <c r="AB15" s="106"/>
      <c r="AC15" s="105"/>
      <c r="AD15" s="105"/>
      <c r="AE15" s="105"/>
      <c r="AF15" s="105"/>
      <c r="AG15" s="105"/>
      <c r="AH15" s="105"/>
      <c r="AI15" s="107"/>
      <c r="AK15" s="118"/>
      <c r="AL15" s="111"/>
      <c r="AM15" s="79"/>
      <c r="AO15" s="86"/>
      <c r="AP15" s="166"/>
      <c r="AQ15" s="67"/>
      <c r="AR15" s="20"/>
      <c r="AS15" s="21"/>
      <c r="AT15" s="20"/>
      <c r="AU15" s="79"/>
      <c r="AV15" s="166"/>
      <c r="AW15" s="118"/>
      <c r="AX15" s="79"/>
    </row>
    <row r="16" spans="1:50" ht="15.75" thickBot="1" x14ac:dyDescent="0.3">
      <c r="B16" s="23"/>
      <c r="C16" s="94"/>
      <c r="D16" s="95" t="s">
        <v>461</v>
      </c>
      <c r="E16" s="129">
        <f t="shared" ref="E16:AH16" si="17">SUM(E5:E15)</f>
        <v>118620</v>
      </c>
      <c r="F16" s="130">
        <f t="shared" si="17"/>
        <v>185184.5</v>
      </c>
      <c r="G16" s="131">
        <f t="shared" si="17"/>
        <v>142745.5</v>
      </c>
      <c r="H16" s="129">
        <f t="shared" si="17"/>
        <v>200092</v>
      </c>
      <c r="I16" s="129">
        <f t="shared" si="17"/>
        <v>172613</v>
      </c>
      <c r="J16" s="129">
        <f t="shared" si="17"/>
        <v>97974</v>
      </c>
      <c r="K16" s="129">
        <f t="shared" si="17"/>
        <v>108124.5</v>
      </c>
      <c r="L16" s="129">
        <f t="shared" si="17"/>
        <v>139496.5</v>
      </c>
      <c r="M16" s="130">
        <f t="shared" si="17"/>
        <v>81927</v>
      </c>
      <c r="N16" s="131">
        <f t="shared" si="17"/>
        <v>48205</v>
      </c>
      <c r="O16" s="129">
        <f t="shared" si="17"/>
        <v>115612.5</v>
      </c>
      <c r="P16" s="129">
        <f t="shared" si="17"/>
        <v>84215</v>
      </c>
      <c r="Q16" s="129">
        <f t="shared" si="17"/>
        <v>192828</v>
      </c>
      <c r="R16" s="129">
        <f t="shared" si="17"/>
        <v>100860</v>
      </c>
      <c r="S16" s="129">
        <f t="shared" si="17"/>
        <v>214198</v>
      </c>
      <c r="T16" s="130">
        <f t="shared" si="17"/>
        <v>61630</v>
      </c>
      <c r="U16" s="131">
        <f t="shared" si="17"/>
        <v>39602.5</v>
      </c>
      <c r="V16" s="129">
        <f t="shared" si="17"/>
        <v>76920.5</v>
      </c>
      <c r="W16" s="129">
        <f t="shared" si="17"/>
        <v>56438</v>
      </c>
      <c r="X16" s="129">
        <f t="shared" si="17"/>
        <v>86897</v>
      </c>
      <c r="Y16" s="129">
        <f t="shared" si="17"/>
        <v>123779.5</v>
      </c>
      <c r="Z16" s="129">
        <f t="shared" si="17"/>
        <v>70565.5</v>
      </c>
      <c r="AA16" s="130">
        <f t="shared" si="17"/>
        <v>17120</v>
      </c>
      <c r="AB16" s="131">
        <f t="shared" si="17"/>
        <v>101370</v>
      </c>
      <c r="AC16" s="129">
        <f t="shared" si="17"/>
        <v>90060</v>
      </c>
      <c r="AD16" s="129">
        <f t="shared" si="17"/>
        <v>48530</v>
      </c>
      <c r="AE16" s="129">
        <f t="shared" si="17"/>
        <v>107110.5</v>
      </c>
      <c r="AF16" s="129">
        <f t="shared" si="17"/>
        <v>107595</v>
      </c>
      <c r="AG16" s="129">
        <f t="shared" si="17"/>
        <v>161600</v>
      </c>
      <c r="AH16" s="129">
        <f t="shared" si="17"/>
        <v>57031</v>
      </c>
      <c r="AI16" s="130">
        <f>SUM(AI5:AI15)</f>
        <v>34273</v>
      </c>
      <c r="AK16" s="119">
        <f>SUM(AK5:AK15)</f>
        <v>3243218</v>
      </c>
      <c r="AL16" s="112">
        <f>SUM(AL5:AL15)</f>
        <v>6822771</v>
      </c>
      <c r="AM16" s="80">
        <f>IF(AL16&lt;&gt;0,AK16/AL16,0)</f>
        <v>0.47535202339342769</v>
      </c>
      <c r="AO16" s="135">
        <f>SUM(AO5:AO13)</f>
        <v>2259740.0499999998</v>
      </c>
      <c r="AP16" s="166"/>
      <c r="AQ16" s="113">
        <f>AVERAGE(E16:AI16)</f>
        <v>104619.93548387097</v>
      </c>
      <c r="AR16" s="114">
        <f>AL16/$AR$2</f>
        <v>220089.38709677418</v>
      </c>
      <c r="AS16" s="115">
        <f>IF(AR16&lt;&gt;0,AQ16/AR16,0)</f>
        <v>0.47535202339342769</v>
      </c>
      <c r="AT16" s="114">
        <f>AO16/$AR$2</f>
        <v>72894.84032258064</v>
      </c>
      <c r="AU16" s="80">
        <f>IFERROR(SUMPRODUCT($AP5:$AP14,$AV5:$AV14,AW5:AW14)/SUMPRODUCT($AP5:$AP14,$AV5:$AV14,AO5:AO14)-1,0)</f>
        <v>-0.25505962315268715</v>
      </c>
      <c r="AV16" s="166"/>
      <c r="AW16" s="119">
        <f>SUM(AW5:AW15)</f>
        <v>3243218</v>
      </c>
      <c r="AX16" s="80">
        <f>IF(AL16&lt;&gt;0,AW16/AL16,0)</f>
        <v>0.47535202339342769</v>
      </c>
    </row>
    <row r="17" spans="1:50" ht="5.0999999999999996" customHeight="1" thickBot="1" x14ac:dyDescent="0.3">
      <c r="D17" s="128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K17" s="125"/>
      <c r="AL17" s="125"/>
      <c r="AM17" s="123"/>
      <c r="AO17" s="124"/>
      <c r="AP17" s="157"/>
      <c r="AQ17" s="126"/>
      <c r="AR17" s="126"/>
      <c r="AS17" s="127"/>
      <c r="AT17" s="126"/>
      <c r="AU17" s="123"/>
      <c r="AV17" s="170"/>
      <c r="AW17" s="125"/>
      <c r="AX17" s="123"/>
    </row>
    <row r="18" spans="1:50" s="17" customFormat="1" ht="45" customHeight="1" thickBot="1" x14ac:dyDescent="0.3">
      <c r="A18" s="157"/>
      <c r="B18" s="90" t="str">
        <f t="shared" ref="B18:AI18" si="18">B4</f>
        <v>N</v>
      </c>
      <c r="C18" s="91" t="str">
        <f t="shared" si="18"/>
        <v>Brand</v>
      </c>
      <c r="D18" s="102" t="str">
        <f t="shared" si="18"/>
        <v>Stores</v>
      </c>
      <c r="E18" s="28">
        <f t="shared" si="18"/>
        <v>1</v>
      </c>
      <c r="F18" s="74">
        <f t="shared" si="18"/>
        <v>2</v>
      </c>
      <c r="G18" s="28">
        <f t="shared" si="18"/>
        <v>3</v>
      </c>
      <c r="H18" s="28">
        <f t="shared" si="18"/>
        <v>4</v>
      </c>
      <c r="I18" s="28">
        <f t="shared" si="18"/>
        <v>5</v>
      </c>
      <c r="J18" s="28">
        <f t="shared" si="18"/>
        <v>6</v>
      </c>
      <c r="K18" s="28">
        <f t="shared" si="18"/>
        <v>7</v>
      </c>
      <c r="L18" s="28">
        <f t="shared" si="18"/>
        <v>8</v>
      </c>
      <c r="M18" s="28">
        <f t="shared" si="18"/>
        <v>9</v>
      </c>
      <c r="N18" s="73">
        <f t="shared" si="18"/>
        <v>10</v>
      </c>
      <c r="O18" s="28">
        <f t="shared" si="18"/>
        <v>11</v>
      </c>
      <c r="P18" s="28">
        <f t="shared" si="18"/>
        <v>12</v>
      </c>
      <c r="Q18" s="28">
        <f t="shared" si="18"/>
        <v>13</v>
      </c>
      <c r="R18" s="28">
        <f t="shared" si="18"/>
        <v>14</v>
      </c>
      <c r="S18" s="28">
        <f t="shared" si="18"/>
        <v>15</v>
      </c>
      <c r="T18" s="74">
        <f t="shared" si="18"/>
        <v>16</v>
      </c>
      <c r="U18" s="73">
        <f t="shared" si="18"/>
        <v>17</v>
      </c>
      <c r="V18" s="28">
        <f t="shared" si="18"/>
        <v>18</v>
      </c>
      <c r="W18" s="28">
        <f t="shared" si="18"/>
        <v>19</v>
      </c>
      <c r="X18" s="28">
        <f t="shared" si="18"/>
        <v>20</v>
      </c>
      <c r="Y18" s="28">
        <f t="shared" si="18"/>
        <v>21</v>
      </c>
      <c r="Z18" s="28">
        <f t="shared" si="18"/>
        <v>22</v>
      </c>
      <c r="AA18" s="74">
        <f t="shared" si="18"/>
        <v>23</v>
      </c>
      <c r="AB18" s="28">
        <f t="shared" si="18"/>
        <v>24</v>
      </c>
      <c r="AC18" s="28">
        <f t="shared" si="18"/>
        <v>25</v>
      </c>
      <c r="AD18" s="28">
        <f t="shared" si="18"/>
        <v>26</v>
      </c>
      <c r="AE18" s="28">
        <f t="shared" si="18"/>
        <v>27</v>
      </c>
      <c r="AF18" s="28">
        <f t="shared" si="18"/>
        <v>28</v>
      </c>
      <c r="AG18" s="28">
        <f t="shared" si="18"/>
        <v>29</v>
      </c>
      <c r="AH18" s="28">
        <f t="shared" si="18"/>
        <v>30</v>
      </c>
      <c r="AI18" s="74">
        <f t="shared" si="18"/>
        <v>31</v>
      </c>
      <c r="AJ18" s="16"/>
      <c r="AK18" s="82" t="s">
        <v>274</v>
      </c>
      <c r="AL18" s="83" t="s">
        <v>275</v>
      </c>
      <c r="AM18" s="84" t="s">
        <v>276</v>
      </c>
      <c r="AN18" s="16"/>
      <c r="AO18" s="75" t="s">
        <v>467</v>
      </c>
      <c r="AP18" s="166" t="e">
        <f>SIGN(AO18)</f>
        <v>#VALUE!</v>
      </c>
      <c r="AQ18" s="98" t="s">
        <v>277</v>
      </c>
      <c r="AR18" s="99" t="s">
        <v>278</v>
      </c>
      <c r="AS18" s="100" t="s">
        <v>279</v>
      </c>
      <c r="AT18" s="99" t="s">
        <v>280</v>
      </c>
      <c r="AU18" s="101" t="s">
        <v>280</v>
      </c>
      <c r="AV18" s="166" t="e">
        <f>SIGN(AW18)</f>
        <v>#VALUE!</v>
      </c>
      <c r="AW18" s="98" t="s">
        <v>464</v>
      </c>
      <c r="AX18" s="101" t="s">
        <v>460</v>
      </c>
    </row>
    <row r="19" spans="1:50" x14ac:dyDescent="0.25">
      <c r="A19" s="156">
        <v>12</v>
      </c>
      <c r="B19" s="96">
        <f t="shared" ref="B19:D28" si="19">B5</f>
        <v>1</v>
      </c>
      <c r="C19" s="97" t="str">
        <f t="shared" si="19"/>
        <v>8BAGS</v>
      </c>
      <c r="D19" s="108" t="str">
        <f t="shared" si="19"/>
        <v>8BAGS Київ ТЦ "Ривер Молл"</v>
      </c>
      <c r="E19" s="5">
        <f t="shared" ref="E19:AI19" si="20">IFERROR(E5/E$31,0)</f>
        <v>710.8</v>
      </c>
      <c r="F19" s="5">
        <f t="shared" si="20"/>
        <v>924.16</v>
      </c>
      <c r="G19" s="4">
        <f t="shared" si="20"/>
        <v>855.88</v>
      </c>
      <c r="H19" s="5">
        <f t="shared" si="20"/>
        <v>541.6</v>
      </c>
      <c r="I19" s="5">
        <f t="shared" si="20"/>
        <v>401.33333333333331</v>
      </c>
      <c r="J19" s="5">
        <f t="shared" si="20"/>
        <v>0</v>
      </c>
      <c r="K19" s="5">
        <f t="shared" si="20"/>
        <v>418.92</v>
      </c>
      <c r="L19" s="5">
        <f t="shared" si="20"/>
        <v>537.4666666666667</v>
      </c>
      <c r="M19" s="9">
        <f t="shared" si="20"/>
        <v>130.93333333333334</v>
      </c>
      <c r="N19" s="4">
        <f t="shared" si="20"/>
        <v>197.33333333333334</v>
      </c>
      <c r="O19" s="5">
        <f t="shared" si="20"/>
        <v>401.33333333333331</v>
      </c>
      <c r="P19" s="5">
        <f t="shared" si="20"/>
        <v>218.4</v>
      </c>
      <c r="Q19" s="5">
        <f t="shared" si="20"/>
        <v>1915.7066666666667</v>
      </c>
      <c r="R19" s="5">
        <f t="shared" si="20"/>
        <v>541.33333333333337</v>
      </c>
      <c r="S19" s="5">
        <f t="shared" si="20"/>
        <v>585.57333333333338</v>
      </c>
      <c r="T19" s="9">
        <f t="shared" si="20"/>
        <v>26.666666666666668</v>
      </c>
      <c r="U19" s="4">
        <f t="shared" si="20"/>
        <v>178.66666666666666</v>
      </c>
      <c r="V19" s="5">
        <f t="shared" si="20"/>
        <v>189.6</v>
      </c>
      <c r="W19" s="5">
        <f t="shared" si="20"/>
        <v>297.60000000000002</v>
      </c>
      <c r="X19" s="5">
        <f t="shared" si="20"/>
        <v>996.85333333333335</v>
      </c>
      <c r="Y19" s="5">
        <f t="shared" si="20"/>
        <v>109.33333333333333</v>
      </c>
      <c r="Z19" s="5">
        <f t="shared" si="20"/>
        <v>1454.6533333333334</v>
      </c>
      <c r="AA19" s="9">
        <f t="shared" si="20"/>
        <v>0</v>
      </c>
      <c r="AB19" s="4">
        <f t="shared" si="20"/>
        <v>192</v>
      </c>
      <c r="AC19" s="5">
        <f t="shared" si="20"/>
        <v>207.73333333333332</v>
      </c>
      <c r="AD19" s="5">
        <f t="shared" si="20"/>
        <v>45.333333333333336</v>
      </c>
      <c r="AE19" s="5">
        <f t="shared" si="20"/>
        <v>1459.1866666666667</v>
      </c>
      <c r="AF19" s="5">
        <f t="shared" si="20"/>
        <v>346.66666666666669</v>
      </c>
      <c r="AG19" s="5">
        <f t="shared" si="20"/>
        <v>478</v>
      </c>
      <c r="AH19" s="5">
        <f t="shared" si="20"/>
        <v>1017.0666666666667</v>
      </c>
      <c r="AI19" s="9">
        <f t="shared" si="20"/>
        <v>272.64</v>
      </c>
      <c r="AK19" s="132">
        <f>SUM(E19:AI19)</f>
        <v>15652.773333333333</v>
      </c>
      <c r="AL19" s="133">
        <f t="shared" ref="AL19:AL28" si="21">IF(AL$31&lt;&gt;0,AL5/AL$31,0)</f>
        <v>26666.666666666668</v>
      </c>
      <c r="AM19" s="134">
        <f>IF(AL19&lt;&gt;0,AK19/AL19,0)</f>
        <v>0.58697899999999992</v>
      </c>
      <c r="AO19" s="120">
        <f t="shared" ref="AO19:AO28" si="22">IF(AO$31&lt;&gt;0,AO5/AO$31,0)</f>
        <v>13481.58</v>
      </c>
      <c r="AP19" s="166">
        <f t="shared" ref="AP19:AP28" si="23">SIGN(AO19)</f>
        <v>1</v>
      </c>
      <c r="AQ19" s="136">
        <f t="shared" ref="AQ19:AQ27" si="24">AVERAGE(E19:AI19)</f>
        <v>504.9281720430107</v>
      </c>
      <c r="AR19" s="137">
        <f>AL19/$AR$2</f>
        <v>860.21505376344089</v>
      </c>
      <c r="AS19" s="138">
        <f>IF(AR19&lt;&gt;0,AQ19/AR19,0)</f>
        <v>0.58697899999999992</v>
      </c>
      <c r="AT19" s="137">
        <f>AO19/$AR$2</f>
        <v>434.88967741935483</v>
      </c>
      <c r="AU19" s="134">
        <f t="shared" ref="AU19:AU28" si="25">IFERROR(AW19/AO19-1,0)</f>
        <v>0.16104887804940771</v>
      </c>
      <c r="AV19" s="166">
        <f t="shared" ref="AV19:AV28" si="26">SIGN(AW19)</f>
        <v>1</v>
      </c>
      <c r="AW19" s="132">
        <f t="shared" ref="AW19:AW28" si="27">IF($AK$16&lt;&gt;0,AW5/$AK$16*$AK$30,0)</f>
        <v>15652.773333333334</v>
      </c>
      <c r="AX19" s="134">
        <f t="shared" ref="AX19:AX27" si="28">IF(AL19&lt;&gt;0,AW19/AL19,0)</f>
        <v>0.58697900000000003</v>
      </c>
    </row>
    <row r="20" spans="1:50" x14ac:dyDescent="0.25">
      <c r="A20" s="156">
        <v>15</v>
      </c>
      <c r="B20" s="18">
        <f t="shared" si="19"/>
        <v>2</v>
      </c>
      <c r="C20" s="88" t="str">
        <f t="shared" si="19"/>
        <v>8BAGS</v>
      </c>
      <c r="D20" s="92" t="str">
        <f t="shared" si="19"/>
        <v>8BAGS Київ ТЦ "Гулливер"</v>
      </c>
      <c r="E20" s="10">
        <f t="shared" ref="E20:AI20" si="29">IFERROR(E6/E$31,0)</f>
        <v>484</v>
      </c>
      <c r="F20" s="10">
        <f t="shared" si="29"/>
        <v>1096.8</v>
      </c>
      <c r="G20" s="2">
        <f t="shared" si="29"/>
        <v>1800.8</v>
      </c>
      <c r="H20" s="10">
        <f t="shared" si="29"/>
        <v>172</v>
      </c>
      <c r="I20" s="10">
        <f t="shared" si="29"/>
        <v>1280.2666666666667</v>
      </c>
      <c r="J20" s="10">
        <f t="shared" si="29"/>
        <v>327.73333333333335</v>
      </c>
      <c r="K20" s="10">
        <f t="shared" si="29"/>
        <v>1573.0666666666666</v>
      </c>
      <c r="L20" s="10">
        <f t="shared" si="29"/>
        <v>229.33333333333334</v>
      </c>
      <c r="M20" s="3">
        <f t="shared" si="29"/>
        <v>342.26666666666665</v>
      </c>
      <c r="N20" s="2">
        <f t="shared" si="29"/>
        <v>231.33333333333334</v>
      </c>
      <c r="O20" s="10">
        <f t="shared" si="29"/>
        <v>580.79999999999995</v>
      </c>
      <c r="P20" s="10">
        <f t="shared" si="29"/>
        <v>886.66666666666663</v>
      </c>
      <c r="Q20" s="10">
        <f t="shared" si="29"/>
        <v>886</v>
      </c>
      <c r="R20" s="10">
        <f t="shared" si="29"/>
        <v>289.06666666666666</v>
      </c>
      <c r="S20" s="10">
        <f t="shared" si="29"/>
        <v>2887.6</v>
      </c>
      <c r="T20" s="3">
        <f t="shared" si="29"/>
        <v>442.66666666666669</v>
      </c>
      <c r="U20" s="2">
        <f t="shared" si="29"/>
        <v>66.666666666666671</v>
      </c>
      <c r="V20" s="10">
        <f t="shared" si="29"/>
        <v>397.33333333333331</v>
      </c>
      <c r="W20" s="10">
        <f t="shared" si="29"/>
        <v>281.81333333333333</v>
      </c>
      <c r="X20" s="10">
        <f t="shared" si="29"/>
        <v>744.66666666666663</v>
      </c>
      <c r="Y20" s="10">
        <f t="shared" si="29"/>
        <v>734.76</v>
      </c>
      <c r="Z20" s="10">
        <f t="shared" si="29"/>
        <v>-168.53333333333333</v>
      </c>
      <c r="AA20" s="3">
        <f t="shared" si="29"/>
        <v>0</v>
      </c>
      <c r="AB20" s="2">
        <f t="shared" si="29"/>
        <v>1405.0666666666666</v>
      </c>
      <c r="AC20" s="10">
        <f t="shared" si="29"/>
        <v>202.8</v>
      </c>
      <c r="AD20" s="10">
        <f t="shared" si="29"/>
        <v>714.66666666666663</v>
      </c>
      <c r="AE20" s="10">
        <f t="shared" si="29"/>
        <v>890.5333333333333</v>
      </c>
      <c r="AF20" s="10">
        <f t="shared" si="29"/>
        <v>430.26666666666665</v>
      </c>
      <c r="AG20" s="10">
        <f t="shared" si="29"/>
        <v>754.8</v>
      </c>
      <c r="AH20" s="10">
        <f t="shared" si="29"/>
        <v>0</v>
      </c>
      <c r="AI20" s="3">
        <f t="shared" si="29"/>
        <v>424.24</v>
      </c>
      <c r="AK20" s="117">
        <f t="shared" ref="AK20:AK27" si="30">SUM(E20:AI20)</f>
        <v>20389.48</v>
      </c>
      <c r="AL20" s="110">
        <f t="shared" si="21"/>
        <v>53333.333333333336</v>
      </c>
      <c r="AM20" s="78">
        <f t="shared" ref="AM20:AM27" si="31">IF(AL20&lt;&gt;0,AK20/AL20,0)</f>
        <v>0.38230274999999997</v>
      </c>
      <c r="AO20" s="86">
        <f t="shared" si="22"/>
        <v>0</v>
      </c>
      <c r="AP20" s="166">
        <f t="shared" si="23"/>
        <v>0</v>
      </c>
      <c r="AQ20" s="70">
        <f t="shared" si="24"/>
        <v>657.7251612903226</v>
      </c>
      <c r="AR20" s="19">
        <f t="shared" ref="AR20:AR27" si="32">AL20/$AR$2</f>
        <v>1720.4301075268818</v>
      </c>
      <c r="AS20" s="69">
        <f t="shared" ref="AS20:AS27" si="33">IF(AR20&lt;&gt;0,AQ20/AR20,0)</f>
        <v>0.38230275000000002</v>
      </c>
      <c r="AT20" s="19">
        <f>AO20/$AR$2</f>
        <v>0</v>
      </c>
      <c r="AU20" s="78">
        <f t="shared" si="25"/>
        <v>0</v>
      </c>
      <c r="AV20" s="166">
        <f t="shared" si="26"/>
        <v>1</v>
      </c>
      <c r="AW20" s="117">
        <f t="shared" si="27"/>
        <v>20389.48</v>
      </c>
      <c r="AX20" s="78">
        <f t="shared" si="28"/>
        <v>0.38230274999999997</v>
      </c>
    </row>
    <row r="21" spans="1:50" x14ac:dyDescent="0.25">
      <c r="A21" s="156">
        <v>32</v>
      </c>
      <c r="B21" s="18">
        <f t="shared" si="19"/>
        <v>3</v>
      </c>
      <c r="C21" s="88" t="str">
        <f t="shared" si="19"/>
        <v>8BAGS</v>
      </c>
      <c r="D21" s="92" t="str">
        <f t="shared" si="19"/>
        <v>8BAGS Київ ТЦ "Океан"</v>
      </c>
      <c r="E21" s="10">
        <f t="shared" ref="E21:AI21" si="34">IFERROR(E7/E$31,0)</f>
        <v>0</v>
      </c>
      <c r="F21" s="10">
        <f t="shared" si="34"/>
        <v>0</v>
      </c>
      <c r="G21" s="2">
        <f t="shared" si="34"/>
        <v>0</v>
      </c>
      <c r="H21" s="10">
        <f t="shared" si="34"/>
        <v>0</v>
      </c>
      <c r="I21" s="10">
        <f t="shared" si="34"/>
        <v>0</v>
      </c>
      <c r="J21" s="10">
        <f t="shared" si="34"/>
        <v>0</v>
      </c>
      <c r="K21" s="10">
        <f t="shared" si="34"/>
        <v>0</v>
      </c>
      <c r="L21" s="10">
        <f t="shared" si="34"/>
        <v>0</v>
      </c>
      <c r="M21" s="3">
        <f t="shared" si="34"/>
        <v>0</v>
      </c>
      <c r="N21" s="2">
        <f t="shared" si="34"/>
        <v>0</v>
      </c>
      <c r="O21" s="10">
        <f t="shared" si="34"/>
        <v>0</v>
      </c>
      <c r="P21" s="10">
        <f t="shared" si="34"/>
        <v>0</v>
      </c>
      <c r="Q21" s="10">
        <f t="shared" si="34"/>
        <v>0</v>
      </c>
      <c r="R21" s="10">
        <f t="shared" si="34"/>
        <v>0</v>
      </c>
      <c r="S21" s="10">
        <f t="shared" si="34"/>
        <v>0</v>
      </c>
      <c r="T21" s="3">
        <f t="shared" si="34"/>
        <v>0</v>
      </c>
      <c r="U21" s="2">
        <f t="shared" si="34"/>
        <v>0</v>
      </c>
      <c r="V21" s="10">
        <f t="shared" si="34"/>
        <v>0</v>
      </c>
      <c r="W21" s="10">
        <f t="shared" si="34"/>
        <v>0</v>
      </c>
      <c r="X21" s="10">
        <f t="shared" si="34"/>
        <v>0</v>
      </c>
      <c r="Y21" s="10">
        <f t="shared" si="34"/>
        <v>0</v>
      </c>
      <c r="Z21" s="10">
        <f t="shared" si="34"/>
        <v>0</v>
      </c>
      <c r="AA21" s="3">
        <f t="shared" si="34"/>
        <v>0</v>
      </c>
      <c r="AB21" s="2">
        <f t="shared" si="34"/>
        <v>0</v>
      </c>
      <c r="AC21" s="10">
        <f t="shared" si="34"/>
        <v>0</v>
      </c>
      <c r="AD21" s="10">
        <f t="shared" si="34"/>
        <v>0</v>
      </c>
      <c r="AE21" s="10">
        <f t="shared" si="34"/>
        <v>0</v>
      </c>
      <c r="AF21" s="10">
        <f t="shared" si="34"/>
        <v>0</v>
      </c>
      <c r="AG21" s="10">
        <f t="shared" si="34"/>
        <v>0</v>
      </c>
      <c r="AH21" s="10">
        <f t="shared" si="34"/>
        <v>0</v>
      </c>
      <c r="AI21" s="3">
        <f t="shared" si="34"/>
        <v>0</v>
      </c>
      <c r="AK21" s="117">
        <f t="shared" si="30"/>
        <v>0</v>
      </c>
      <c r="AL21" s="110">
        <f t="shared" si="21"/>
        <v>0</v>
      </c>
      <c r="AM21" s="78">
        <f t="shared" si="31"/>
        <v>0</v>
      </c>
      <c r="AO21" s="86">
        <f t="shared" si="22"/>
        <v>0</v>
      </c>
      <c r="AP21" s="166">
        <f t="shared" si="23"/>
        <v>0</v>
      </c>
      <c r="AQ21" s="70">
        <f t="shared" si="24"/>
        <v>0</v>
      </c>
      <c r="AR21" s="19">
        <f t="shared" si="32"/>
        <v>0</v>
      </c>
      <c r="AS21" s="69">
        <f t="shared" si="33"/>
        <v>0</v>
      </c>
      <c r="AT21" s="19">
        <f>AO21/$AR$2</f>
        <v>0</v>
      </c>
      <c r="AU21" s="78">
        <f t="shared" si="25"/>
        <v>0</v>
      </c>
      <c r="AV21" s="166">
        <f t="shared" si="26"/>
        <v>0</v>
      </c>
      <c r="AW21" s="117">
        <f t="shared" si="27"/>
        <v>0</v>
      </c>
      <c r="AX21" s="78">
        <f t="shared" si="28"/>
        <v>0</v>
      </c>
    </row>
    <row r="22" spans="1:50" x14ac:dyDescent="0.25">
      <c r="A22" s="156">
        <v>31</v>
      </c>
      <c r="B22" s="18">
        <f t="shared" si="19"/>
        <v>4</v>
      </c>
      <c r="C22" s="88" t="str">
        <f t="shared" si="19"/>
        <v>8BAGS</v>
      </c>
      <c r="D22" s="92" t="str">
        <f t="shared" si="19"/>
        <v>8BAGS Харків</v>
      </c>
      <c r="E22" s="10">
        <f t="shared" ref="E22:AI22" si="35">IFERROR(E8/E$31,0)</f>
        <v>511.86666666666667</v>
      </c>
      <c r="F22" s="10">
        <f t="shared" si="35"/>
        <v>1079.0266666666666</v>
      </c>
      <c r="G22" s="2">
        <f t="shared" si="35"/>
        <v>178.66666666666666</v>
      </c>
      <c r="H22" s="10">
        <f t="shared" si="35"/>
        <v>288</v>
      </c>
      <c r="I22" s="10">
        <f t="shared" si="35"/>
        <v>1357.68</v>
      </c>
      <c r="J22" s="10">
        <f t="shared" si="35"/>
        <v>151.06666666666666</v>
      </c>
      <c r="K22" s="10">
        <f t="shared" si="35"/>
        <v>66.666666666666671</v>
      </c>
      <c r="L22" s="10">
        <f t="shared" si="35"/>
        <v>757.86666666666667</v>
      </c>
      <c r="M22" s="3">
        <f t="shared" si="35"/>
        <v>232</v>
      </c>
      <c r="N22" s="2">
        <f t="shared" si="35"/>
        <v>352.26666666666665</v>
      </c>
      <c r="O22" s="10">
        <f t="shared" si="35"/>
        <v>0</v>
      </c>
      <c r="P22" s="10">
        <f t="shared" si="35"/>
        <v>852</v>
      </c>
      <c r="Q22" s="10">
        <f t="shared" si="35"/>
        <v>0</v>
      </c>
      <c r="R22" s="10">
        <f t="shared" si="35"/>
        <v>340.8</v>
      </c>
      <c r="S22" s="10">
        <f t="shared" si="35"/>
        <v>0</v>
      </c>
      <c r="T22" s="3">
        <f t="shared" si="35"/>
        <v>0</v>
      </c>
      <c r="U22" s="2">
        <f t="shared" si="35"/>
        <v>280.13333333333333</v>
      </c>
      <c r="V22" s="10">
        <f t="shared" si="35"/>
        <v>305.60000000000002</v>
      </c>
      <c r="W22" s="10">
        <f t="shared" si="35"/>
        <v>301.33333333333331</v>
      </c>
      <c r="X22" s="10">
        <f t="shared" si="35"/>
        <v>0</v>
      </c>
      <c r="Y22" s="10">
        <f t="shared" si="35"/>
        <v>357.33333333333331</v>
      </c>
      <c r="Z22" s="10">
        <f t="shared" si="35"/>
        <v>162.66666666666666</v>
      </c>
      <c r="AA22" s="3">
        <f t="shared" si="35"/>
        <v>162.66666666666666</v>
      </c>
      <c r="AB22" s="2">
        <f t="shared" si="35"/>
        <v>0</v>
      </c>
      <c r="AC22" s="10">
        <f t="shared" si="35"/>
        <v>0</v>
      </c>
      <c r="AD22" s="10">
        <f t="shared" si="35"/>
        <v>0</v>
      </c>
      <c r="AE22" s="10">
        <f t="shared" si="35"/>
        <v>268.8</v>
      </c>
      <c r="AF22" s="10">
        <f t="shared" si="35"/>
        <v>707.2</v>
      </c>
      <c r="AG22" s="10">
        <f t="shared" si="35"/>
        <v>415.46666666666664</v>
      </c>
      <c r="AH22" s="10">
        <f t="shared" si="35"/>
        <v>64</v>
      </c>
      <c r="AI22" s="3">
        <f t="shared" si="35"/>
        <v>0</v>
      </c>
      <c r="AK22" s="117">
        <f t="shared" si="30"/>
        <v>9193.1066666666684</v>
      </c>
      <c r="AL22" s="110">
        <f t="shared" si="21"/>
        <v>18666.666666666668</v>
      </c>
      <c r="AM22" s="78">
        <f t="shared" si="31"/>
        <v>0.4924878571428572</v>
      </c>
      <c r="AO22" s="86">
        <f t="shared" si="22"/>
        <v>0</v>
      </c>
      <c r="AP22" s="166">
        <f t="shared" si="23"/>
        <v>0</v>
      </c>
      <c r="AQ22" s="70">
        <f t="shared" si="24"/>
        <v>296.55182795698931</v>
      </c>
      <c r="AR22" s="19">
        <f t="shared" si="32"/>
        <v>602.15053763440869</v>
      </c>
      <c r="AS22" s="69">
        <f t="shared" si="33"/>
        <v>0.4924878571428572</v>
      </c>
      <c r="AT22" s="19">
        <f>AO22/$AR$2</f>
        <v>0</v>
      </c>
      <c r="AU22" s="78">
        <f t="shared" si="25"/>
        <v>0</v>
      </c>
      <c r="AV22" s="166">
        <f t="shared" si="26"/>
        <v>1</v>
      </c>
      <c r="AW22" s="117">
        <f t="shared" si="27"/>
        <v>9193.1066666666684</v>
      </c>
      <c r="AX22" s="78">
        <f t="shared" si="28"/>
        <v>0.4924878571428572</v>
      </c>
    </row>
    <row r="23" spans="1:50" x14ac:dyDescent="0.25">
      <c r="A23" s="156">
        <v>29</v>
      </c>
      <c r="B23" s="18">
        <f t="shared" si="19"/>
        <v>5</v>
      </c>
      <c r="C23" s="88" t="str">
        <f t="shared" si="19"/>
        <v>8BAGS</v>
      </c>
      <c r="D23" s="92" t="str">
        <f t="shared" si="19"/>
        <v>8BAGS Львів</v>
      </c>
      <c r="E23" s="10">
        <f t="shared" ref="E23:AI23" si="36">IFERROR(E9/E$31,0)</f>
        <v>85.6</v>
      </c>
      <c r="F23" s="10">
        <f t="shared" si="36"/>
        <v>645.86666666666667</v>
      </c>
      <c r="G23" s="2">
        <f t="shared" si="36"/>
        <v>139.19999999999999</v>
      </c>
      <c r="H23" s="10">
        <f t="shared" si="36"/>
        <v>1874.2666666666667</v>
      </c>
      <c r="I23" s="10">
        <f t="shared" si="36"/>
        <v>775.2</v>
      </c>
      <c r="J23" s="10">
        <f t="shared" si="36"/>
        <v>0</v>
      </c>
      <c r="K23" s="10">
        <f t="shared" si="36"/>
        <v>309.86666666666667</v>
      </c>
      <c r="L23" s="10">
        <f t="shared" si="36"/>
        <v>1022.68</v>
      </c>
      <c r="M23" s="3">
        <f t="shared" si="36"/>
        <v>739.78666666666663</v>
      </c>
      <c r="N23" s="2">
        <f t="shared" si="36"/>
        <v>281.86666666666667</v>
      </c>
      <c r="O23" s="10">
        <f t="shared" si="36"/>
        <v>640</v>
      </c>
      <c r="P23" s="10">
        <f t="shared" si="36"/>
        <v>40</v>
      </c>
      <c r="Q23" s="10">
        <f t="shared" si="36"/>
        <v>309.60000000000002</v>
      </c>
      <c r="R23" s="10">
        <f t="shared" si="36"/>
        <v>0</v>
      </c>
      <c r="S23" s="10">
        <f t="shared" si="36"/>
        <v>2105.44</v>
      </c>
      <c r="T23" s="3">
        <f t="shared" si="36"/>
        <v>189.33333333333334</v>
      </c>
      <c r="U23" s="2">
        <f t="shared" si="36"/>
        <v>136.80000000000001</v>
      </c>
      <c r="V23" s="10">
        <f t="shared" si="36"/>
        <v>357.33333333333331</v>
      </c>
      <c r="W23" s="10">
        <f t="shared" si="36"/>
        <v>0</v>
      </c>
      <c r="X23" s="10">
        <f t="shared" si="36"/>
        <v>0</v>
      </c>
      <c r="Y23" s="10">
        <f t="shared" si="36"/>
        <v>855.96</v>
      </c>
      <c r="Z23" s="10">
        <f t="shared" si="36"/>
        <v>45.333333333333336</v>
      </c>
      <c r="AA23" s="3">
        <f t="shared" si="36"/>
        <v>40</v>
      </c>
      <c r="AB23" s="2">
        <f t="shared" si="36"/>
        <v>210.66666666666666</v>
      </c>
      <c r="AC23" s="10">
        <f t="shared" si="36"/>
        <v>0</v>
      </c>
      <c r="AD23" s="10">
        <f t="shared" si="36"/>
        <v>384.8</v>
      </c>
      <c r="AE23" s="10">
        <f t="shared" si="36"/>
        <v>0</v>
      </c>
      <c r="AF23" s="10">
        <f t="shared" si="36"/>
        <v>29.333333333333332</v>
      </c>
      <c r="AG23" s="10">
        <f t="shared" si="36"/>
        <v>705.6</v>
      </c>
      <c r="AH23" s="10">
        <f t="shared" si="36"/>
        <v>37.333333333333336</v>
      </c>
      <c r="AI23" s="3">
        <f t="shared" si="36"/>
        <v>0</v>
      </c>
      <c r="AK23" s="117">
        <f t="shared" si="30"/>
        <v>11961.86666666667</v>
      </c>
      <c r="AL23" s="110">
        <f t="shared" si="21"/>
        <v>18666.666666666668</v>
      </c>
      <c r="AM23" s="78">
        <f t="shared" si="31"/>
        <v>0.64081428571428589</v>
      </c>
      <c r="AO23" s="86">
        <f t="shared" si="22"/>
        <v>0</v>
      </c>
      <c r="AP23" s="166">
        <f t="shared" si="23"/>
        <v>0</v>
      </c>
      <c r="AQ23" s="70">
        <f t="shared" si="24"/>
        <v>385.86666666666679</v>
      </c>
      <c r="AR23" s="19">
        <f t="shared" si="32"/>
        <v>602.15053763440869</v>
      </c>
      <c r="AS23" s="69">
        <f t="shared" si="33"/>
        <v>0.64081428571428578</v>
      </c>
      <c r="AT23" s="19">
        <f t="shared" ref="AT23:AT27" si="37">AO23/$AR$2</f>
        <v>0</v>
      </c>
      <c r="AU23" s="78">
        <f t="shared" si="25"/>
        <v>0</v>
      </c>
      <c r="AV23" s="166">
        <f t="shared" si="26"/>
        <v>1</v>
      </c>
      <c r="AW23" s="117">
        <f t="shared" si="27"/>
        <v>11961.866666666669</v>
      </c>
      <c r="AX23" s="78">
        <f t="shared" si="28"/>
        <v>0.64081428571428578</v>
      </c>
    </row>
    <row r="24" spans="1:50" x14ac:dyDescent="0.25">
      <c r="A24" s="156">
        <v>10</v>
      </c>
      <c r="B24" s="18">
        <f t="shared" si="19"/>
        <v>6</v>
      </c>
      <c r="C24" s="88" t="str">
        <f t="shared" si="19"/>
        <v>FURLA</v>
      </c>
      <c r="D24" s="92" t="str">
        <f t="shared" si="19"/>
        <v>Фурла Київ ТЦ "Океан"</v>
      </c>
      <c r="E24" s="10">
        <f t="shared" ref="E24:AI24" si="38">IFERROR(E10/E$31,0)</f>
        <v>1312.2666666666667</v>
      </c>
      <c r="F24" s="10">
        <f t="shared" si="38"/>
        <v>1093.2</v>
      </c>
      <c r="G24" s="2">
        <f t="shared" si="38"/>
        <v>725.33333333333337</v>
      </c>
      <c r="H24" s="10">
        <f t="shared" si="38"/>
        <v>1956</v>
      </c>
      <c r="I24" s="10">
        <f t="shared" si="38"/>
        <v>416.4</v>
      </c>
      <c r="J24" s="10">
        <f t="shared" si="38"/>
        <v>2104.5066666666667</v>
      </c>
      <c r="K24" s="10">
        <f t="shared" si="38"/>
        <v>1069.2</v>
      </c>
      <c r="L24" s="10">
        <f t="shared" si="38"/>
        <v>804.10666666666668</v>
      </c>
      <c r="M24" s="3">
        <f t="shared" si="38"/>
        <v>605.33333333333337</v>
      </c>
      <c r="N24" s="2">
        <f t="shared" si="38"/>
        <v>0</v>
      </c>
      <c r="O24" s="10">
        <f t="shared" si="38"/>
        <v>1257.5999999999999</v>
      </c>
      <c r="P24" s="10">
        <f t="shared" si="38"/>
        <v>141.33333333333334</v>
      </c>
      <c r="Q24" s="10">
        <f t="shared" si="38"/>
        <v>1912.9066666666668</v>
      </c>
      <c r="R24" s="10">
        <f t="shared" si="38"/>
        <v>1440.2666666666667</v>
      </c>
      <c r="S24" s="10">
        <f t="shared" si="38"/>
        <v>69.333333333333329</v>
      </c>
      <c r="T24" s="3">
        <f t="shared" si="38"/>
        <v>501.6</v>
      </c>
      <c r="U24" s="2">
        <f t="shared" si="38"/>
        <v>244.46666666666667</v>
      </c>
      <c r="V24" s="10">
        <f t="shared" si="38"/>
        <v>697.34666666666669</v>
      </c>
      <c r="W24" s="10">
        <f t="shared" si="38"/>
        <v>592.26666666666665</v>
      </c>
      <c r="X24" s="10">
        <f t="shared" si="38"/>
        <v>493.33333333333331</v>
      </c>
      <c r="Y24" s="10">
        <f t="shared" si="38"/>
        <v>829.6</v>
      </c>
      <c r="Z24" s="10">
        <f t="shared" si="38"/>
        <v>351.36</v>
      </c>
      <c r="AA24" s="3">
        <f t="shared" si="38"/>
        <v>0</v>
      </c>
      <c r="AB24" s="2">
        <f t="shared" si="38"/>
        <v>168</v>
      </c>
      <c r="AC24" s="10">
        <f t="shared" si="38"/>
        <v>1951.8666666666666</v>
      </c>
      <c r="AD24" s="10">
        <f t="shared" si="38"/>
        <v>0</v>
      </c>
      <c r="AE24" s="10">
        <f t="shared" si="38"/>
        <v>73.333333333333329</v>
      </c>
      <c r="AF24" s="10">
        <f t="shared" si="38"/>
        <v>1355.7333333333333</v>
      </c>
      <c r="AG24" s="10">
        <f t="shared" si="38"/>
        <v>1241.3333333333333</v>
      </c>
      <c r="AH24" s="10">
        <f t="shared" si="38"/>
        <v>0</v>
      </c>
      <c r="AI24" s="3">
        <f t="shared" si="38"/>
        <v>105.06666666666666</v>
      </c>
      <c r="AK24" s="117">
        <f t="shared" si="30"/>
        <v>23513.093333333331</v>
      </c>
      <c r="AL24" s="110">
        <f t="shared" si="21"/>
        <v>53333.333333333336</v>
      </c>
      <c r="AM24" s="78">
        <f t="shared" si="31"/>
        <v>0.44087049999999994</v>
      </c>
      <c r="AO24" s="86">
        <f t="shared" si="22"/>
        <v>39541.354666666666</v>
      </c>
      <c r="AP24" s="166">
        <f t="shared" si="23"/>
        <v>1</v>
      </c>
      <c r="AQ24" s="70">
        <f t="shared" si="24"/>
        <v>758.48688172043001</v>
      </c>
      <c r="AR24" s="19">
        <f t="shared" si="32"/>
        <v>1720.4301075268818</v>
      </c>
      <c r="AS24" s="69">
        <f t="shared" si="33"/>
        <v>0.44087049999999994</v>
      </c>
      <c r="AT24" s="19">
        <f t="shared" si="37"/>
        <v>1275.5275698924731</v>
      </c>
      <c r="AU24" s="78">
        <f t="shared" si="25"/>
        <v>-0.40535438070980256</v>
      </c>
      <c r="AV24" s="166">
        <f t="shared" si="26"/>
        <v>1</v>
      </c>
      <c r="AW24" s="117">
        <f t="shared" si="27"/>
        <v>23513.093333333338</v>
      </c>
      <c r="AX24" s="78">
        <f t="shared" si="28"/>
        <v>0.44087050000000005</v>
      </c>
    </row>
    <row r="25" spans="1:50" x14ac:dyDescent="0.25">
      <c r="A25" s="156">
        <v>33</v>
      </c>
      <c r="B25" s="18">
        <f t="shared" si="19"/>
        <v>7</v>
      </c>
      <c r="C25" s="88" t="str">
        <f t="shared" si="19"/>
        <v>FURLA</v>
      </c>
      <c r="D25" s="92" t="str">
        <f t="shared" si="19"/>
        <v>Фурла Київ ТЦ "Гулливер"</v>
      </c>
      <c r="E25" s="10">
        <f t="shared" ref="E25:AI25" si="39">IFERROR(E11/E$31,0)</f>
        <v>0</v>
      </c>
      <c r="F25" s="10">
        <f t="shared" si="39"/>
        <v>0</v>
      </c>
      <c r="G25" s="2">
        <f t="shared" si="39"/>
        <v>0</v>
      </c>
      <c r="H25" s="10">
        <f t="shared" si="39"/>
        <v>0</v>
      </c>
      <c r="I25" s="10">
        <f t="shared" si="39"/>
        <v>0</v>
      </c>
      <c r="J25" s="10">
        <f t="shared" si="39"/>
        <v>0</v>
      </c>
      <c r="K25" s="10">
        <f t="shared" si="39"/>
        <v>0</v>
      </c>
      <c r="L25" s="10">
        <f t="shared" si="39"/>
        <v>0</v>
      </c>
      <c r="M25" s="3">
        <f t="shared" si="39"/>
        <v>0</v>
      </c>
      <c r="N25" s="2">
        <f t="shared" si="39"/>
        <v>0</v>
      </c>
      <c r="O25" s="10">
        <f t="shared" si="39"/>
        <v>0</v>
      </c>
      <c r="P25" s="10">
        <f t="shared" si="39"/>
        <v>0</v>
      </c>
      <c r="Q25" s="10">
        <f t="shared" si="39"/>
        <v>0</v>
      </c>
      <c r="R25" s="10">
        <f t="shared" si="39"/>
        <v>0</v>
      </c>
      <c r="S25" s="10">
        <f t="shared" si="39"/>
        <v>0</v>
      </c>
      <c r="T25" s="3">
        <f t="shared" si="39"/>
        <v>0</v>
      </c>
      <c r="U25" s="2">
        <f t="shared" si="39"/>
        <v>0</v>
      </c>
      <c r="V25" s="10">
        <f t="shared" si="39"/>
        <v>0</v>
      </c>
      <c r="W25" s="10">
        <f t="shared" si="39"/>
        <v>0</v>
      </c>
      <c r="X25" s="10">
        <f t="shared" si="39"/>
        <v>0</v>
      </c>
      <c r="Y25" s="10">
        <f t="shared" si="39"/>
        <v>0</v>
      </c>
      <c r="Z25" s="10">
        <f t="shared" si="39"/>
        <v>0</v>
      </c>
      <c r="AA25" s="3">
        <f t="shared" si="39"/>
        <v>0</v>
      </c>
      <c r="AB25" s="2">
        <f t="shared" si="39"/>
        <v>0</v>
      </c>
      <c r="AC25" s="10">
        <f t="shared" si="39"/>
        <v>0</v>
      </c>
      <c r="AD25" s="10">
        <f t="shared" si="39"/>
        <v>0</v>
      </c>
      <c r="AE25" s="10">
        <f t="shared" si="39"/>
        <v>0</v>
      </c>
      <c r="AF25" s="10">
        <f t="shared" si="39"/>
        <v>0</v>
      </c>
      <c r="AG25" s="10">
        <f t="shared" si="39"/>
        <v>0</v>
      </c>
      <c r="AH25" s="10">
        <f t="shared" si="39"/>
        <v>0</v>
      </c>
      <c r="AI25" s="3">
        <f t="shared" si="39"/>
        <v>0</v>
      </c>
      <c r="AK25" s="117">
        <f t="shared" si="30"/>
        <v>0</v>
      </c>
      <c r="AL25" s="110">
        <f t="shared" si="21"/>
        <v>0</v>
      </c>
      <c r="AM25" s="78">
        <f t="shared" si="31"/>
        <v>0</v>
      </c>
      <c r="AO25" s="86">
        <f t="shared" si="22"/>
        <v>0</v>
      </c>
      <c r="AP25" s="166">
        <f t="shared" si="23"/>
        <v>0</v>
      </c>
      <c r="AQ25" s="70">
        <f t="shared" si="24"/>
        <v>0</v>
      </c>
      <c r="AR25" s="19">
        <f t="shared" si="32"/>
        <v>0</v>
      </c>
      <c r="AS25" s="69">
        <f t="shared" si="33"/>
        <v>0</v>
      </c>
      <c r="AT25" s="19">
        <f t="shared" si="37"/>
        <v>0</v>
      </c>
      <c r="AU25" s="78">
        <f t="shared" si="25"/>
        <v>0</v>
      </c>
      <c r="AV25" s="166">
        <f t="shared" si="26"/>
        <v>0</v>
      </c>
      <c r="AW25" s="117">
        <f t="shared" si="27"/>
        <v>0</v>
      </c>
      <c r="AX25" s="78">
        <f t="shared" si="28"/>
        <v>0</v>
      </c>
    </row>
    <row r="26" spans="1:50" x14ac:dyDescent="0.25">
      <c r="A26" s="156">
        <v>34</v>
      </c>
      <c r="B26" s="18">
        <f t="shared" si="19"/>
        <v>8</v>
      </c>
      <c r="C26" s="88" t="str">
        <f t="shared" si="19"/>
        <v>DKNY</v>
      </c>
      <c r="D26" s="92" t="str">
        <f t="shared" si="19"/>
        <v>DKNY Київ ТЦ "Океан"</v>
      </c>
      <c r="E26" s="10">
        <f t="shared" ref="E26:AI26" si="40">IFERROR(E12/E$31,0)</f>
        <v>0</v>
      </c>
      <c r="F26" s="10">
        <f t="shared" si="40"/>
        <v>0</v>
      </c>
      <c r="G26" s="2">
        <f t="shared" si="40"/>
        <v>0</v>
      </c>
      <c r="H26" s="10">
        <f t="shared" si="40"/>
        <v>0</v>
      </c>
      <c r="I26" s="10">
        <f t="shared" si="40"/>
        <v>0</v>
      </c>
      <c r="J26" s="10">
        <f t="shared" si="40"/>
        <v>0</v>
      </c>
      <c r="K26" s="10">
        <f t="shared" si="40"/>
        <v>0</v>
      </c>
      <c r="L26" s="10">
        <f t="shared" si="40"/>
        <v>0</v>
      </c>
      <c r="M26" s="3">
        <f t="shared" si="40"/>
        <v>0</v>
      </c>
      <c r="N26" s="2">
        <f t="shared" si="40"/>
        <v>0</v>
      </c>
      <c r="O26" s="10">
        <f t="shared" si="40"/>
        <v>0</v>
      </c>
      <c r="P26" s="10">
        <f t="shared" si="40"/>
        <v>0</v>
      </c>
      <c r="Q26" s="10">
        <f t="shared" si="40"/>
        <v>0</v>
      </c>
      <c r="R26" s="10">
        <f t="shared" si="40"/>
        <v>0</v>
      </c>
      <c r="S26" s="10">
        <f t="shared" si="40"/>
        <v>0</v>
      </c>
      <c r="T26" s="3">
        <f t="shared" si="40"/>
        <v>0</v>
      </c>
      <c r="U26" s="2">
        <f t="shared" si="40"/>
        <v>0</v>
      </c>
      <c r="V26" s="10">
        <f t="shared" si="40"/>
        <v>0</v>
      </c>
      <c r="W26" s="10">
        <f t="shared" si="40"/>
        <v>0</v>
      </c>
      <c r="X26" s="10">
        <f t="shared" si="40"/>
        <v>0</v>
      </c>
      <c r="Y26" s="10">
        <f t="shared" si="40"/>
        <v>0</v>
      </c>
      <c r="Z26" s="10">
        <f t="shared" si="40"/>
        <v>0</v>
      </c>
      <c r="AA26" s="3">
        <f t="shared" si="40"/>
        <v>0</v>
      </c>
      <c r="AB26" s="2">
        <f t="shared" si="40"/>
        <v>0</v>
      </c>
      <c r="AC26" s="10">
        <f t="shared" si="40"/>
        <v>0</v>
      </c>
      <c r="AD26" s="10">
        <f t="shared" si="40"/>
        <v>0</v>
      </c>
      <c r="AE26" s="10">
        <f t="shared" si="40"/>
        <v>0</v>
      </c>
      <c r="AF26" s="10">
        <f t="shared" si="40"/>
        <v>0</v>
      </c>
      <c r="AG26" s="10">
        <f t="shared" si="40"/>
        <v>0</v>
      </c>
      <c r="AH26" s="10">
        <f t="shared" si="40"/>
        <v>0</v>
      </c>
      <c r="AI26" s="3">
        <f t="shared" si="40"/>
        <v>0</v>
      </c>
      <c r="AK26" s="117">
        <f t="shared" si="30"/>
        <v>0</v>
      </c>
      <c r="AL26" s="110">
        <f t="shared" si="21"/>
        <v>0</v>
      </c>
      <c r="AM26" s="78">
        <f t="shared" si="31"/>
        <v>0</v>
      </c>
      <c r="AO26" s="86">
        <f t="shared" si="22"/>
        <v>0</v>
      </c>
      <c r="AP26" s="166">
        <f t="shared" si="23"/>
        <v>0</v>
      </c>
      <c r="AQ26" s="70">
        <f t="shared" si="24"/>
        <v>0</v>
      </c>
      <c r="AR26" s="19">
        <f t="shared" si="32"/>
        <v>0</v>
      </c>
      <c r="AS26" s="69">
        <f t="shared" si="33"/>
        <v>0</v>
      </c>
      <c r="AT26" s="19">
        <f t="shared" si="37"/>
        <v>0</v>
      </c>
      <c r="AU26" s="78">
        <f t="shared" si="25"/>
        <v>0</v>
      </c>
      <c r="AV26" s="166">
        <f t="shared" si="26"/>
        <v>0</v>
      </c>
      <c r="AW26" s="117">
        <f t="shared" si="27"/>
        <v>0</v>
      </c>
      <c r="AX26" s="78">
        <f t="shared" si="28"/>
        <v>0</v>
      </c>
    </row>
    <row r="27" spans="1:50" x14ac:dyDescent="0.25">
      <c r="A27" s="156">
        <v>14</v>
      </c>
      <c r="B27" s="18">
        <f t="shared" si="19"/>
        <v>9</v>
      </c>
      <c r="C27" s="88" t="str">
        <f t="shared" si="19"/>
        <v>U-MIX</v>
      </c>
      <c r="D27" s="92" t="str">
        <f t="shared" si="19"/>
        <v>U-MIX Київ ТЦ "Гулливер"</v>
      </c>
      <c r="E27" s="10">
        <f t="shared" ref="E27:AI28" si="41">IFERROR(E13/E$31,0)</f>
        <v>58.666666666666664</v>
      </c>
      <c r="F27" s="10">
        <f t="shared" si="41"/>
        <v>99.2</v>
      </c>
      <c r="G27" s="2">
        <f t="shared" si="41"/>
        <v>106.66666666666667</v>
      </c>
      <c r="H27" s="10">
        <f t="shared" si="41"/>
        <v>503.92</v>
      </c>
      <c r="I27" s="10">
        <f t="shared" si="41"/>
        <v>232.13333333333333</v>
      </c>
      <c r="J27" s="10">
        <f t="shared" si="41"/>
        <v>29.333333333333332</v>
      </c>
      <c r="K27" s="10">
        <f t="shared" si="41"/>
        <v>0</v>
      </c>
      <c r="L27" s="10">
        <f t="shared" si="41"/>
        <v>368.45333333333332</v>
      </c>
      <c r="M27" s="3">
        <f t="shared" si="41"/>
        <v>0</v>
      </c>
      <c r="N27" s="2">
        <f t="shared" si="41"/>
        <v>82.666666666666671</v>
      </c>
      <c r="O27" s="10">
        <f t="shared" si="41"/>
        <v>32</v>
      </c>
      <c r="P27" s="10">
        <f t="shared" si="41"/>
        <v>45.733333333333334</v>
      </c>
      <c r="Q27" s="10">
        <f t="shared" si="41"/>
        <v>13.333333333333334</v>
      </c>
      <c r="R27" s="10">
        <f t="shared" si="41"/>
        <v>78.13333333333334</v>
      </c>
      <c r="S27" s="10">
        <f t="shared" si="41"/>
        <v>64</v>
      </c>
      <c r="T27" s="3">
        <f t="shared" si="41"/>
        <v>361.86666666666667</v>
      </c>
      <c r="U27" s="2">
        <f t="shared" si="41"/>
        <v>56</v>
      </c>
      <c r="V27" s="10">
        <f t="shared" si="41"/>
        <v>104</v>
      </c>
      <c r="W27" s="10">
        <f t="shared" si="41"/>
        <v>32</v>
      </c>
      <c r="X27" s="10">
        <f t="shared" si="41"/>
        <v>82.4</v>
      </c>
      <c r="Y27" s="10">
        <f t="shared" si="41"/>
        <v>805.33333333333337</v>
      </c>
      <c r="Z27" s="10">
        <f t="shared" si="41"/>
        <v>36.266666666666666</v>
      </c>
      <c r="AA27" s="3">
        <f t="shared" si="41"/>
        <v>0</v>
      </c>
      <c r="AB27" s="2">
        <f t="shared" si="41"/>
        <v>477.33333333333331</v>
      </c>
      <c r="AC27" s="10">
        <f t="shared" si="41"/>
        <v>289.33333333333331</v>
      </c>
      <c r="AD27" s="10">
        <f t="shared" si="41"/>
        <v>0</v>
      </c>
      <c r="AE27" s="10">
        <f t="shared" si="41"/>
        <v>244.69333333333333</v>
      </c>
      <c r="AF27" s="10">
        <f t="shared" si="41"/>
        <v>0</v>
      </c>
      <c r="AG27" s="10">
        <f t="shared" si="41"/>
        <v>714.13333333333333</v>
      </c>
      <c r="AH27" s="10">
        <f t="shared" si="41"/>
        <v>138.66666666666666</v>
      </c>
      <c r="AI27" s="3">
        <f t="shared" si="41"/>
        <v>112</v>
      </c>
      <c r="AK27" s="117">
        <f t="shared" si="30"/>
        <v>5168.2666666666682</v>
      </c>
      <c r="AL27" s="110">
        <f t="shared" si="21"/>
        <v>10666.666666666666</v>
      </c>
      <c r="AM27" s="78">
        <f t="shared" si="31"/>
        <v>0.48452500000000015</v>
      </c>
      <c r="AO27" s="86">
        <f t="shared" si="22"/>
        <v>7236.8</v>
      </c>
      <c r="AP27" s="166">
        <f t="shared" si="23"/>
        <v>1</v>
      </c>
      <c r="AQ27" s="70">
        <f t="shared" si="24"/>
        <v>166.71827956989253</v>
      </c>
      <c r="AR27" s="19">
        <f t="shared" si="32"/>
        <v>344.08602150537632</v>
      </c>
      <c r="AS27" s="69">
        <f t="shared" si="33"/>
        <v>0.48452500000000021</v>
      </c>
      <c r="AT27" s="19">
        <f t="shared" si="37"/>
        <v>233.44516129032257</v>
      </c>
      <c r="AU27" s="78">
        <f t="shared" si="25"/>
        <v>-0.28583536001179155</v>
      </c>
      <c r="AV27" s="166">
        <f t="shared" si="26"/>
        <v>1</v>
      </c>
      <c r="AW27" s="117">
        <f t="shared" si="27"/>
        <v>5168.2666666666673</v>
      </c>
      <c r="AX27" s="78">
        <f t="shared" si="28"/>
        <v>0.48452500000000009</v>
      </c>
    </row>
    <row r="28" spans="1:50" x14ac:dyDescent="0.25">
      <c r="A28" s="156">
        <v>98</v>
      </c>
      <c r="B28" s="18">
        <f t="shared" si="19"/>
        <v>10</v>
      </c>
      <c r="C28" s="88" t="str">
        <f t="shared" si="19"/>
        <v>Online</v>
      </c>
      <c r="D28" s="92" t="str">
        <f t="shared" si="19"/>
        <v>Market Places</v>
      </c>
      <c r="E28" s="10">
        <f t="shared" si="41"/>
        <v>0</v>
      </c>
      <c r="F28" s="10">
        <f t="shared" si="41"/>
        <v>0</v>
      </c>
      <c r="G28" s="2">
        <f t="shared" si="41"/>
        <v>0</v>
      </c>
      <c r="H28" s="10">
        <f t="shared" si="41"/>
        <v>0</v>
      </c>
      <c r="I28" s="10">
        <f t="shared" si="41"/>
        <v>140</v>
      </c>
      <c r="J28" s="10">
        <f t="shared" si="41"/>
        <v>0</v>
      </c>
      <c r="K28" s="10">
        <f t="shared" si="41"/>
        <v>-554.4</v>
      </c>
      <c r="L28" s="10">
        <f t="shared" si="41"/>
        <v>0</v>
      </c>
      <c r="M28" s="3">
        <f t="shared" si="41"/>
        <v>134.4</v>
      </c>
      <c r="N28" s="2">
        <f t="shared" si="41"/>
        <v>140</v>
      </c>
      <c r="O28" s="10">
        <f t="shared" si="41"/>
        <v>171.26666666666668</v>
      </c>
      <c r="P28" s="10">
        <f t="shared" si="41"/>
        <v>61.6</v>
      </c>
      <c r="Q28" s="10">
        <f t="shared" si="41"/>
        <v>104.53333333333333</v>
      </c>
      <c r="R28" s="10">
        <f t="shared" si="41"/>
        <v>0</v>
      </c>
      <c r="S28" s="10">
        <f t="shared" si="41"/>
        <v>0</v>
      </c>
      <c r="T28" s="3">
        <f t="shared" si="41"/>
        <v>121.33333333333333</v>
      </c>
      <c r="U28" s="2">
        <f t="shared" si="41"/>
        <v>93.333333333333329</v>
      </c>
      <c r="V28" s="10">
        <f t="shared" si="41"/>
        <v>0</v>
      </c>
      <c r="W28" s="10">
        <f t="shared" si="41"/>
        <v>0</v>
      </c>
      <c r="X28" s="10">
        <f t="shared" si="41"/>
        <v>0</v>
      </c>
      <c r="Y28" s="10">
        <f t="shared" si="41"/>
        <v>-391.53333333333336</v>
      </c>
      <c r="Z28" s="10">
        <f t="shared" si="41"/>
        <v>0</v>
      </c>
      <c r="AA28" s="3">
        <f t="shared" si="41"/>
        <v>253.86666666666667</v>
      </c>
      <c r="AB28" s="2">
        <f t="shared" si="41"/>
        <v>250.13333333333333</v>
      </c>
      <c r="AC28" s="10">
        <f t="shared" si="41"/>
        <v>-250.13333333333333</v>
      </c>
      <c r="AD28" s="10">
        <f t="shared" si="41"/>
        <v>149.33333333333334</v>
      </c>
      <c r="AE28" s="10">
        <f t="shared" si="41"/>
        <v>-80.266666666666666</v>
      </c>
      <c r="AF28" s="10">
        <f t="shared" si="41"/>
        <v>0</v>
      </c>
      <c r="AG28" s="10">
        <f t="shared" si="41"/>
        <v>0</v>
      </c>
      <c r="AH28" s="10">
        <f t="shared" si="41"/>
        <v>263.76</v>
      </c>
      <c r="AI28" s="3">
        <f t="shared" si="41"/>
        <v>0</v>
      </c>
      <c r="AK28" s="117">
        <f t="shared" ref="AK28" si="42">SUM(E28:AI28)</f>
        <v>607.22666666666669</v>
      </c>
      <c r="AL28" s="110">
        <f t="shared" si="21"/>
        <v>607.22666666666669</v>
      </c>
      <c r="AM28" s="78">
        <f t="shared" ref="AM28" si="43">IF(AL28&lt;&gt;0,AK28/AL28,0)</f>
        <v>1</v>
      </c>
      <c r="AO28" s="86">
        <f t="shared" si="22"/>
        <v>69.066666666666663</v>
      </c>
      <c r="AP28" s="166">
        <f t="shared" si="23"/>
        <v>1</v>
      </c>
      <c r="AQ28" s="70">
        <f t="shared" ref="AQ28" si="44">AVERAGE(E28:AI28)</f>
        <v>19.587956989247314</v>
      </c>
      <c r="AR28" s="19">
        <f t="shared" ref="AR28" si="45">AL28/$AR$2</f>
        <v>19.587956989247314</v>
      </c>
      <c r="AS28" s="69">
        <f t="shared" ref="AS28" si="46">IF(AR28&lt;&gt;0,AQ28/AR28,0)</f>
        <v>1</v>
      </c>
      <c r="AT28" s="19">
        <f t="shared" ref="AT28" si="47">AO28/$AR$2</f>
        <v>2.2279569892473119</v>
      </c>
      <c r="AU28" s="78">
        <f t="shared" si="25"/>
        <v>7.7918918918918934</v>
      </c>
      <c r="AV28" s="166">
        <f t="shared" si="26"/>
        <v>1</v>
      </c>
      <c r="AW28" s="117">
        <f t="shared" si="27"/>
        <v>607.22666666666669</v>
      </c>
      <c r="AX28" s="78">
        <f t="shared" ref="AX28" si="48">IF(AL28&lt;&gt;0,AW28/AL28,0)</f>
        <v>1</v>
      </c>
    </row>
    <row r="29" spans="1:50" x14ac:dyDescent="0.25">
      <c r="B29" s="109"/>
      <c r="C29" s="89"/>
      <c r="D29" s="68"/>
      <c r="E29" s="105"/>
      <c r="F29" s="105"/>
      <c r="G29" s="106"/>
      <c r="H29" s="105"/>
      <c r="I29" s="105"/>
      <c r="J29" s="105"/>
      <c r="K29" s="105"/>
      <c r="L29" s="105"/>
      <c r="M29" s="107"/>
      <c r="N29" s="106"/>
      <c r="O29" s="105"/>
      <c r="P29" s="105"/>
      <c r="Q29" s="105"/>
      <c r="R29" s="105"/>
      <c r="S29" s="105"/>
      <c r="T29" s="107"/>
      <c r="U29" s="106"/>
      <c r="V29" s="105"/>
      <c r="W29" s="105"/>
      <c r="X29" s="105"/>
      <c r="Y29" s="105"/>
      <c r="Z29" s="105"/>
      <c r="AA29" s="107"/>
      <c r="AB29" s="106"/>
      <c r="AC29" s="105"/>
      <c r="AD29" s="105"/>
      <c r="AE29" s="105"/>
      <c r="AF29" s="105"/>
      <c r="AG29" s="105"/>
      <c r="AH29" s="105"/>
      <c r="AI29" s="107"/>
      <c r="AK29" s="118"/>
      <c r="AL29" s="111"/>
      <c r="AM29" s="79"/>
      <c r="AO29" s="86"/>
      <c r="AQ29" s="67"/>
      <c r="AR29" s="20"/>
      <c r="AS29" s="21"/>
      <c r="AT29" s="20"/>
      <c r="AU29" s="79"/>
      <c r="AW29" s="118"/>
      <c r="AX29" s="79"/>
    </row>
    <row r="30" spans="1:50" ht="15.75" thickBot="1" x14ac:dyDescent="0.3">
      <c r="B30" s="18"/>
      <c r="C30" s="88"/>
      <c r="D30" s="93" t="s">
        <v>311</v>
      </c>
      <c r="E30" s="22">
        <f t="shared" ref="E30:AI30" si="49">SUM(E19:E29)</f>
        <v>3163.1999999999994</v>
      </c>
      <c r="F30" s="103">
        <f t="shared" si="49"/>
        <v>4938.2533333333331</v>
      </c>
      <c r="G30" s="104">
        <f t="shared" si="49"/>
        <v>3806.5466666666662</v>
      </c>
      <c r="H30" s="22">
        <f t="shared" si="49"/>
        <v>5335.7866666666669</v>
      </c>
      <c r="I30" s="22">
        <f t="shared" si="49"/>
        <v>4603.0133333333324</v>
      </c>
      <c r="J30" s="22">
        <f t="shared" si="49"/>
        <v>2612.6400000000003</v>
      </c>
      <c r="K30" s="22">
        <f t="shared" si="49"/>
        <v>2883.32</v>
      </c>
      <c r="L30" s="22">
        <f t="shared" si="49"/>
        <v>3719.9066666666668</v>
      </c>
      <c r="M30" s="103">
        <f t="shared" si="49"/>
        <v>2184.7200000000003</v>
      </c>
      <c r="N30" s="104">
        <f t="shared" si="49"/>
        <v>1285.4666666666669</v>
      </c>
      <c r="O30" s="22">
        <f t="shared" si="49"/>
        <v>3083</v>
      </c>
      <c r="P30" s="22">
        <f t="shared" si="49"/>
        <v>2245.7333333333331</v>
      </c>
      <c r="Q30" s="22">
        <f t="shared" si="49"/>
        <v>5142.08</v>
      </c>
      <c r="R30" s="22">
        <f t="shared" si="49"/>
        <v>2689.6</v>
      </c>
      <c r="S30" s="22">
        <f t="shared" si="49"/>
        <v>5711.9466666666658</v>
      </c>
      <c r="T30" s="103">
        <f t="shared" si="49"/>
        <v>1643.4666666666669</v>
      </c>
      <c r="U30" s="104">
        <f t="shared" si="49"/>
        <v>1056.0666666666666</v>
      </c>
      <c r="V30" s="22">
        <f t="shared" si="49"/>
        <v>2051.2133333333331</v>
      </c>
      <c r="W30" s="22">
        <f t="shared" si="49"/>
        <v>1505.0133333333333</v>
      </c>
      <c r="X30" s="22">
        <f t="shared" si="49"/>
        <v>2317.2533333333336</v>
      </c>
      <c r="Y30" s="22">
        <f t="shared" si="49"/>
        <v>3300.7866666666669</v>
      </c>
      <c r="Z30" s="22">
        <f t="shared" si="49"/>
        <v>1881.7466666666667</v>
      </c>
      <c r="AA30" s="103">
        <f t="shared" si="49"/>
        <v>456.5333333333333</v>
      </c>
      <c r="AB30" s="104">
        <f t="shared" si="49"/>
        <v>2703.2</v>
      </c>
      <c r="AC30" s="22">
        <f t="shared" si="49"/>
        <v>2401.6</v>
      </c>
      <c r="AD30" s="22">
        <f t="shared" si="49"/>
        <v>1294.1333333333332</v>
      </c>
      <c r="AE30" s="22">
        <f t="shared" si="49"/>
        <v>2856.28</v>
      </c>
      <c r="AF30" s="22">
        <f t="shared" si="49"/>
        <v>2869.2</v>
      </c>
      <c r="AG30" s="22">
        <f t="shared" si="49"/>
        <v>4309.333333333333</v>
      </c>
      <c r="AH30" s="22">
        <f t="shared" si="49"/>
        <v>1520.8266666666666</v>
      </c>
      <c r="AI30" s="103">
        <f t="shared" si="49"/>
        <v>913.94666666666672</v>
      </c>
      <c r="AK30" s="119">
        <f>SUM(AK19:AK29)</f>
        <v>86485.813333333339</v>
      </c>
      <c r="AL30" s="112">
        <f>SUM(AL19:AL29)</f>
        <v>181940.56</v>
      </c>
      <c r="AM30" s="80">
        <f>IF(AL30&lt;&gt;0,AK30/AL30,0)</f>
        <v>0.47535202339342775</v>
      </c>
      <c r="AO30" s="122">
        <f>SUM(AO19:AO27)</f>
        <v>60259.734666666671</v>
      </c>
      <c r="AQ30" s="113">
        <f>AVERAGE(E30:AI30)</f>
        <v>2789.8649462365588</v>
      </c>
      <c r="AR30" s="114">
        <f>AL30/$AR$2</f>
        <v>5869.0503225806451</v>
      </c>
      <c r="AS30" s="115">
        <f>IF(AR30&lt;&gt;0,AQ30/AR30,0)</f>
        <v>0.47535202339342764</v>
      </c>
      <c r="AT30" s="114">
        <f t="shared" ref="AT30" si="50">AO30/$AR$2</f>
        <v>1943.8624086021507</v>
      </c>
      <c r="AU30" s="80">
        <f>IFERROR(SUMPRODUCT($AP19:$AP28,$AV19:$AV28,AW19:AW28)/SUMPRODUCT($AP19:$AP28,$AV19:$AV28,AO19:AO28)-1,0)</f>
        <v>-0.25505962315268715</v>
      </c>
      <c r="AW30" s="119">
        <f>SUM(AW19:AW29)</f>
        <v>86485.813333333339</v>
      </c>
      <c r="AX30" s="80">
        <f>IF(AL30&lt;&gt;0,AW30/AL30,0)</f>
        <v>0.47535202339342775</v>
      </c>
    </row>
    <row r="31" spans="1:50" ht="15.75" thickBot="1" x14ac:dyDescent="0.3">
      <c r="B31" s="23"/>
      <c r="C31" s="94"/>
      <c r="D31" s="95" t="str">
        <f>B2</f>
        <v xml:space="preserve">USD rate : </v>
      </c>
      <c r="E31" s="11">
        <f t="shared" ref="E31:AI31" si="51">$C$2</f>
        <v>37.5</v>
      </c>
      <c r="F31" s="13">
        <f t="shared" si="51"/>
        <v>37.5</v>
      </c>
      <c r="G31" s="87">
        <f t="shared" si="51"/>
        <v>37.5</v>
      </c>
      <c r="H31" s="12">
        <f t="shared" si="51"/>
        <v>37.5</v>
      </c>
      <c r="I31" s="12">
        <f t="shared" si="51"/>
        <v>37.5</v>
      </c>
      <c r="J31" s="12">
        <f t="shared" si="51"/>
        <v>37.5</v>
      </c>
      <c r="K31" s="12">
        <f t="shared" si="51"/>
        <v>37.5</v>
      </c>
      <c r="L31" s="12">
        <f t="shared" si="51"/>
        <v>37.5</v>
      </c>
      <c r="M31" s="13">
        <f t="shared" si="51"/>
        <v>37.5</v>
      </c>
      <c r="N31" s="87">
        <f t="shared" si="51"/>
        <v>37.5</v>
      </c>
      <c r="O31" s="12">
        <f t="shared" si="51"/>
        <v>37.5</v>
      </c>
      <c r="P31" s="12">
        <f t="shared" si="51"/>
        <v>37.5</v>
      </c>
      <c r="Q31" s="12">
        <f t="shared" si="51"/>
        <v>37.5</v>
      </c>
      <c r="R31" s="12">
        <f t="shared" si="51"/>
        <v>37.5</v>
      </c>
      <c r="S31" s="12">
        <f t="shared" si="51"/>
        <v>37.5</v>
      </c>
      <c r="T31" s="13">
        <f t="shared" si="51"/>
        <v>37.5</v>
      </c>
      <c r="U31" s="87">
        <f t="shared" si="51"/>
        <v>37.5</v>
      </c>
      <c r="V31" s="12">
        <f t="shared" si="51"/>
        <v>37.5</v>
      </c>
      <c r="W31" s="12">
        <f t="shared" si="51"/>
        <v>37.5</v>
      </c>
      <c r="X31" s="12">
        <f t="shared" si="51"/>
        <v>37.5</v>
      </c>
      <c r="Y31" s="12">
        <f t="shared" si="51"/>
        <v>37.5</v>
      </c>
      <c r="Z31" s="12">
        <f t="shared" si="51"/>
        <v>37.5</v>
      </c>
      <c r="AA31" s="13">
        <f t="shared" si="51"/>
        <v>37.5</v>
      </c>
      <c r="AB31" s="87">
        <f t="shared" si="51"/>
        <v>37.5</v>
      </c>
      <c r="AC31" s="12">
        <f t="shared" si="51"/>
        <v>37.5</v>
      </c>
      <c r="AD31" s="12">
        <f t="shared" si="51"/>
        <v>37.5</v>
      </c>
      <c r="AE31" s="12">
        <f t="shared" si="51"/>
        <v>37.5</v>
      </c>
      <c r="AF31" s="12">
        <f t="shared" si="51"/>
        <v>37.5</v>
      </c>
      <c r="AG31" s="12">
        <f t="shared" si="51"/>
        <v>37.5</v>
      </c>
      <c r="AH31" s="12">
        <f t="shared" si="51"/>
        <v>37.5</v>
      </c>
      <c r="AI31" s="13">
        <f t="shared" si="51"/>
        <v>37.5</v>
      </c>
      <c r="AK31" s="24"/>
      <c r="AL31" s="121">
        <f>$C$2</f>
        <v>37.5</v>
      </c>
      <c r="AO31" s="121">
        <f t="shared" ref="AO31" si="52">$C$2</f>
        <v>37.5</v>
      </c>
    </row>
    <row r="32" spans="1:50" ht="11.45" customHeight="1" x14ac:dyDescent="0.25"/>
    <row r="33" spans="2:50" x14ac:dyDescent="0.25">
      <c r="D33" s="116" t="s">
        <v>271</v>
      </c>
    </row>
    <row r="34" spans="2:50" ht="8.4499999999999993" customHeight="1" thickBot="1" x14ac:dyDescent="0.3"/>
    <row r="35" spans="2:50" ht="15.75" thickBot="1" x14ac:dyDescent="0.3">
      <c r="B35" s="25"/>
      <c r="C35" s="25"/>
      <c r="D35" s="26"/>
      <c r="E35" s="27">
        <f t="shared" ref="E35:AI35" si="53">E4</f>
        <v>1</v>
      </c>
      <c r="F35" s="28">
        <f t="shared" si="53"/>
        <v>2</v>
      </c>
      <c r="G35" s="29">
        <f t="shared" si="53"/>
        <v>3</v>
      </c>
      <c r="H35" s="30">
        <f t="shared" si="53"/>
        <v>4</v>
      </c>
      <c r="I35" s="30">
        <f t="shared" si="53"/>
        <v>5</v>
      </c>
      <c r="J35" s="30">
        <f t="shared" si="53"/>
        <v>6</v>
      </c>
      <c r="K35" s="30">
        <f t="shared" si="53"/>
        <v>7</v>
      </c>
      <c r="L35" s="30">
        <f t="shared" si="53"/>
        <v>8</v>
      </c>
      <c r="M35" s="31">
        <f t="shared" si="53"/>
        <v>9</v>
      </c>
      <c r="N35" s="29">
        <f t="shared" si="53"/>
        <v>10</v>
      </c>
      <c r="O35" s="30">
        <f t="shared" si="53"/>
        <v>11</v>
      </c>
      <c r="P35" s="30">
        <f t="shared" si="53"/>
        <v>12</v>
      </c>
      <c r="Q35" s="30">
        <f t="shared" si="53"/>
        <v>13</v>
      </c>
      <c r="R35" s="30">
        <f t="shared" si="53"/>
        <v>14</v>
      </c>
      <c r="S35" s="30">
        <f t="shared" si="53"/>
        <v>15</v>
      </c>
      <c r="T35" s="31">
        <f t="shared" si="53"/>
        <v>16</v>
      </c>
      <c r="U35" s="29">
        <f t="shared" si="53"/>
        <v>17</v>
      </c>
      <c r="V35" s="30">
        <f t="shared" si="53"/>
        <v>18</v>
      </c>
      <c r="W35" s="30">
        <f t="shared" si="53"/>
        <v>19</v>
      </c>
      <c r="X35" s="30">
        <f t="shared" si="53"/>
        <v>20</v>
      </c>
      <c r="Y35" s="30">
        <f t="shared" si="53"/>
        <v>21</v>
      </c>
      <c r="Z35" s="30">
        <f t="shared" si="53"/>
        <v>22</v>
      </c>
      <c r="AA35" s="31">
        <f t="shared" si="53"/>
        <v>23</v>
      </c>
      <c r="AB35" s="29">
        <f t="shared" si="53"/>
        <v>24</v>
      </c>
      <c r="AC35" s="30">
        <f t="shared" si="53"/>
        <v>25</v>
      </c>
      <c r="AD35" s="30">
        <f t="shared" si="53"/>
        <v>26</v>
      </c>
      <c r="AE35" s="30">
        <f t="shared" si="53"/>
        <v>27</v>
      </c>
      <c r="AF35" s="30">
        <f t="shared" si="53"/>
        <v>28</v>
      </c>
      <c r="AG35" s="30">
        <f t="shared" si="53"/>
        <v>29</v>
      </c>
      <c r="AH35" s="30">
        <f t="shared" si="53"/>
        <v>30</v>
      </c>
      <c r="AI35" s="32">
        <f t="shared" si="53"/>
        <v>31</v>
      </c>
      <c r="AJ35" s="35"/>
      <c r="AK35" s="144" t="s">
        <v>468</v>
      </c>
      <c r="AL35" s="34"/>
      <c r="AM35" s="35"/>
      <c r="AN35" s="35"/>
      <c r="AO35" s="33"/>
      <c r="AP35" s="35"/>
      <c r="AQ35" s="34"/>
      <c r="AR35" s="33"/>
      <c r="AS35" s="36"/>
      <c r="AT35" s="34"/>
      <c r="AU35" s="34"/>
      <c r="AV35" s="35"/>
      <c r="AW35" s="33"/>
      <c r="AX35" s="76"/>
    </row>
    <row r="36" spans="2:50" x14ac:dyDescent="0.25">
      <c r="B36" s="25"/>
      <c r="C36" s="25"/>
      <c r="D36" s="38" t="s">
        <v>8</v>
      </c>
      <c r="E36" s="39">
        <f t="shared" ref="E36:N40" si="54">IFERROR(SUMIF($C$19:$C$29,$D36,E$19:E$29)/E$30,0)</f>
        <v>0.56659922441409549</v>
      </c>
      <c r="F36" s="40">
        <f t="shared" si="54"/>
        <v>0.75853810659099441</v>
      </c>
      <c r="G36" s="39">
        <f t="shared" si="54"/>
        <v>0.78142918690956975</v>
      </c>
      <c r="H36" s="41">
        <f t="shared" si="54"/>
        <v>0.53897707054754818</v>
      </c>
      <c r="I36" s="41">
        <f t="shared" si="54"/>
        <v>0.82869192934483504</v>
      </c>
      <c r="J36" s="41">
        <f t="shared" si="54"/>
        <v>0.18326290648539406</v>
      </c>
      <c r="K36" s="41">
        <f t="shared" si="54"/>
        <v>0.82145582176102538</v>
      </c>
      <c r="L36" s="41">
        <f t="shared" si="54"/>
        <v>0.68478779037466897</v>
      </c>
      <c r="M36" s="40">
        <f t="shared" si="54"/>
        <v>0.66140588572753789</v>
      </c>
      <c r="N36" s="39">
        <f t="shared" si="54"/>
        <v>0.82678145420599525</v>
      </c>
      <c r="O36" s="41">
        <f t="shared" ref="O36:X40" si="55">IFERROR(SUMIF($C$19:$C$29,$D36,O$19:O$29)/O$30,0)</f>
        <v>0.52615417883014381</v>
      </c>
      <c r="P36" s="41">
        <f t="shared" si="55"/>
        <v>0.88927150745116668</v>
      </c>
      <c r="Q36" s="41">
        <f t="shared" si="55"/>
        <v>0.60506772875308568</v>
      </c>
      <c r="R36" s="41">
        <f t="shared" si="55"/>
        <v>0.43545508625817969</v>
      </c>
      <c r="S36" s="41">
        <f t="shared" si="55"/>
        <v>0.97665711164436653</v>
      </c>
      <c r="T36" s="40">
        <f t="shared" si="55"/>
        <v>0.40077884147330844</v>
      </c>
      <c r="U36" s="39">
        <f t="shared" si="55"/>
        <v>0.62710687456599967</v>
      </c>
      <c r="V36" s="41">
        <f t="shared" si="55"/>
        <v>0.60933041256882103</v>
      </c>
      <c r="W36" s="41">
        <f t="shared" si="55"/>
        <v>0.58520854743258088</v>
      </c>
      <c r="X36" s="41">
        <f t="shared" si="55"/>
        <v>0.7515449325063005</v>
      </c>
      <c r="Y36" s="41">
        <f t="shared" ref="Y36:AI40" si="56">IFERROR(SUMIF($C$19:$C$29,$D36,Y$19:Y$29)/Y$30,0)</f>
        <v>0.6233019199463562</v>
      </c>
      <c r="Z36" s="41">
        <f t="shared" si="56"/>
        <v>0.79400698641687517</v>
      </c>
      <c r="AA36" s="40">
        <f t="shared" si="56"/>
        <v>0.44392523364485981</v>
      </c>
      <c r="AB36" s="39">
        <f t="shared" si="56"/>
        <v>0.66873828548880343</v>
      </c>
      <c r="AC36" s="41">
        <f t="shared" si="56"/>
        <v>0.17094159449256052</v>
      </c>
      <c r="AD36" s="41">
        <f t="shared" si="56"/>
        <v>0.88460745930352369</v>
      </c>
      <c r="AE36" s="41">
        <f t="shared" si="56"/>
        <v>0.9167588611760753</v>
      </c>
      <c r="AF36" s="41">
        <f t="shared" si="56"/>
        <v>0.52748733677215487</v>
      </c>
      <c r="AG36" s="41">
        <f t="shared" si="56"/>
        <v>0.54622524752475254</v>
      </c>
      <c r="AH36" s="41">
        <f t="shared" si="56"/>
        <v>0.73538952499517796</v>
      </c>
      <c r="AI36" s="42">
        <f t="shared" si="56"/>
        <v>0.76249525865841916</v>
      </c>
      <c r="AJ36" s="44"/>
      <c r="AK36" s="145">
        <f>IFERROR(SUMIF($C$19:$C$29,$D36,AK$19:AK$29)/AK$30,0)</f>
        <v>0.6613480808258958</v>
      </c>
      <c r="AL36" s="43"/>
      <c r="AM36" s="44"/>
      <c r="AN36" s="44"/>
      <c r="AO36" s="43"/>
      <c r="AP36" s="37"/>
      <c r="AQ36" s="43"/>
      <c r="AR36" s="43"/>
      <c r="AS36" s="44"/>
      <c r="AT36" s="43"/>
      <c r="AU36" s="43"/>
      <c r="AV36" s="44"/>
      <c r="AW36" s="43"/>
      <c r="AX36" s="81"/>
    </row>
    <row r="37" spans="2:50" x14ac:dyDescent="0.25">
      <c r="B37" s="25"/>
      <c r="C37" s="25"/>
      <c r="D37" s="45" t="s">
        <v>272</v>
      </c>
      <c r="E37" s="46">
        <f t="shared" si="54"/>
        <v>0.41485415612881477</v>
      </c>
      <c r="F37" s="47">
        <f t="shared" si="54"/>
        <v>0.22137381908313064</v>
      </c>
      <c r="G37" s="46">
        <f t="shared" si="54"/>
        <v>0.19054891397627249</v>
      </c>
      <c r="H37" s="48">
        <f t="shared" si="54"/>
        <v>0.36658137256861845</v>
      </c>
      <c r="I37" s="48">
        <f t="shared" si="54"/>
        <v>9.0462479651011229E-2</v>
      </c>
      <c r="J37" s="48">
        <f t="shared" si="54"/>
        <v>0.80550962500255163</v>
      </c>
      <c r="K37" s="48">
        <f t="shared" si="54"/>
        <v>0.37082252403479321</v>
      </c>
      <c r="L37" s="48">
        <f t="shared" si="54"/>
        <v>0.21616312954088454</v>
      </c>
      <c r="M37" s="47">
        <f t="shared" si="54"/>
        <v>0.27707593345295201</v>
      </c>
      <c r="N37" s="46">
        <f t="shared" si="54"/>
        <v>0</v>
      </c>
      <c r="O37" s="48">
        <f t="shared" si="55"/>
        <v>0.407914369120986</v>
      </c>
      <c r="P37" s="48">
        <f t="shared" si="55"/>
        <v>6.2934156622929421E-2</v>
      </c>
      <c r="Q37" s="48">
        <f t="shared" si="55"/>
        <v>0.37201028896218391</v>
      </c>
      <c r="R37" s="48">
        <f t="shared" si="55"/>
        <v>0.53549474519135432</v>
      </c>
      <c r="S37" s="48">
        <f t="shared" si="55"/>
        <v>1.2138301944929458E-2</v>
      </c>
      <c r="T37" s="47">
        <f t="shared" si="55"/>
        <v>0.30520850235275027</v>
      </c>
      <c r="U37" s="46">
        <f t="shared" si="55"/>
        <v>0.23148791111672246</v>
      </c>
      <c r="V37" s="48">
        <f t="shared" si="55"/>
        <v>0.33996788892427898</v>
      </c>
      <c r="W37" s="48">
        <f t="shared" si="55"/>
        <v>0.39352918246571456</v>
      </c>
      <c r="X37" s="48">
        <f t="shared" si="55"/>
        <v>0.21289572712521718</v>
      </c>
      <c r="Y37" s="48">
        <f t="shared" si="56"/>
        <v>0.25133402542424227</v>
      </c>
      <c r="Z37" s="48">
        <f t="shared" si="56"/>
        <v>0.18672013944491289</v>
      </c>
      <c r="AA37" s="47">
        <f t="shared" si="56"/>
        <v>0</v>
      </c>
      <c r="AB37" s="46">
        <f t="shared" si="56"/>
        <v>6.2148564664101812E-2</v>
      </c>
      <c r="AC37" s="48">
        <f t="shared" si="56"/>
        <v>0.812735953808572</v>
      </c>
      <c r="AD37" s="48">
        <f t="shared" si="56"/>
        <v>0</v>
      </c>
      <c r="AE37" s="48">
        <f t="shared" si="56"/>
        <v>2.5674420341609831E-2</v>
      </c>
      <c r="AF37" s="48">
        <f t="shared" si="56"/>
        <v>0.47251266322784519</v>
      </c>
      <c r="AG37" s="48">
        <f t="shared" si="56"/>
        <v>0.28805693069306931</v>
      </c>
      <c r="AH37" s="48">
        <f t="shared" si="56"/>
        <v>0</v>
      </c>
      <c r="AI37" s="49">
        <f t="shared" si="56"/>
        <v>0.11495929740612143</v>
      </c>
      <c r="AJ37" s="44"/>
      <c r="AK37" s="146">
        <f>IFERROR(SUMIF($C$19:$C$29,$D37,AK$19:AK$29)/AK$30,0)</f>
        <v>0.2718722577390727</v>
      </c>
      <c r="AL37" s="43"/>
      <c r="AM37" s="44"/>
      <c r="AN37" s="44"/>
      <c r="AO37" s="43"/>
      <c r="AP37" s="37"/>
      <c r="AQ37" s="43"/>
      <c r="AR37" s="43"/>
      <c r="AS37" s="44"/>
      <c r="AT37" s="43"/>
      <c r="AU37" s="43"/>
      <c r="AV37" s="44"/>
      <c r="AW37" s="43"/>
      <c r="AX37" s="81"/>
    </row>
    <row r="38" spans="2:50" x14ac:dyDescent="0.25">
      <c r="B38" s="25"/>
      <c r="C38" s="25"/>
      <c r="D38" s="45" t="s">
        <v>12</v>
      </c>
      <c r="E38" s="46">
        <f t="shared" si="54"/>
        <v>0</v>
      </c>
      <c r="F38" s="47">
        <f t="shared" si="54"/>
        <v>0</v>
      </c>
      <c r="G38" s="46">
        <f t="shared" si="54"/>
        <v>0</v>
      </c>
      <c r="H38" s="48">
        <f t="shared" si="54"/>
        <v>0</v>
      </c>
      <c r="I38" s="48">
        <f t="shared" si="54"/>
        <v>0</v>
      </c>
      <c r="J38" s="48">
        <f t="shared" si="54"/>
        <v>0</v>
      </c>
      <c r="K38" s="48">
        <f t="shared" si="54"/>
        <v>0</v>
      </c>
      <c r="L38" s="48">
        <f t="shared" si="54"/>
        <v>0</v>
      </c>
      <c r="M38" s="47">
        <f t="shared" si="54"/>
        <v>0</v>
      </c>
      <c r="N38" s="46">
        <f t="shared" si="54"/>
        <v>0</v>
      </c>
      <c r="O38" s="48">
        <f t="shared" si="55"/>
        <v>0</v>
      </c>
      <c r="P38" s="48">
        <f t="shared" si="55"/>
        <v>0</v>
      </c>
      <c r="Q38" s="48">
        <f t="shared" si="55"/>
        <v>0</v>
      </c>
      <c r="R38" s="48">
        <f t="shared" si="55"/>
        <v>0</v>
      </c>
      <c r="S38" s="48">
        <f t="shared" si="55"/>
        <v>0</v>
      </c>
      <c r="T38" s="47">
        <f t="shared" si="55"/>
        <v>0</v>
      </c>
      <c r="U38" s="46">
        <f t="shared" si="55"/>
        <v>0</v>
      </c>
      <c r="V38" s="48">
        <f t="shared" si="55"/>
        <v>0</v>
      </c>
      <c r="W38" s="48">
        <f t="shared" si="55"/>
        <v>0</v>
      </c>
      <c r="X38" s="48">
        <f t="shared" si="55"/>
        <v>0</v>
      </c>
      <c r="Y38" s="48">
        <f t="shared" si="56"/>
        <v>0</v>
      </c>
      <c r="Z38" s="48">
        <f t="shared" si="56"/>
        <v>0</v>
      </c>
      <c r="AA38" s="47">
        <f t="shared" si="56"/>
        <v>0</v>
      </c>
      <c r="AB38" s="46">
        <f t="shared" si="56"/>
        <v>0</v>
      </c>
      <c r="AC38" s="48">
        <f t="shared" si="56"/>
        <v>0</v>
      </c>
      <c r="AD38" s="48">
        <f t="shared" si="56"/>
        <v>0</v>
      </c>
      <c r="AE38" s="48">
        <f t="shared" si="56"/>
        <v>0</v>
      </c>
      <c r="AF38" s="48">
        <f t="shared" si="56"/>
        <v>0</v>
      </c>
      <c r="AG38" s="48">
        <f t="shared" si="56"/>
        <v>0</v>
      </c>
      <c r="AH38" s="48">
        <f t="shared" si="56"/>
        <v>0</v>
      </c>
      <c r="AI38" s="49">
        <f t="shared" si="56"/>
        <v>0</v>
      </c>
      <c r="AJ38" s="44"/>
      <c r="AK38" s="146">
        <f>IFERROR(SUMIF($C$19:$C$29,$D38,AK$19:AK$29)/AK$30,0)</f>
        <v>0</v>
      </c>
      <c r="AL38" s="43"/>
      <c r="AM38" s="44"/>
      <c r="AN38" s="44"/>
      <c r="AO38" s="43"/>
      <c r="AP38" s="37"/>
      <c r="AQ38" s="43"/>
      <c r="AR38" s="43"/>
      <c r="AS38" s="44"/>
      <c r="AT38" s="43"/>
      <c r="AU38" s="43"/>
      <c r="AV38" s="44"/>
      <c r="AW38" s="43"/>
      <c r="AX38" s="81"/>
    </row>
    <row r="39" spans="2:50" x14ac:dyDescent="0.25">
      <c r="B39" s="25"/>
      <c r="C39" s="25"/>
      <c r="D39" s="45" t="s">
        <v>10</v>
      </c>
      <c r="E39" s="46">
        <f t="shared" si="54"/>
        <v>1.854661945708987E-2</v>
      </c>
      <c r="F39" s="47">
        <f t="shared" si="54"/>
        <v>2.0088074325875008E-2</v>
      </c>
      <c r="G39" s="46">
        <f t="shared" si="54"/>
        <v>2.8021899114157721E-2</v>
      </c>
      <c r="H39" s="48">
        <f t="shared" si="54"/>
        <v>9.4441556883833433E-2</v>
      </c>
      <c r="I39" s="48">
        <f t="shared" si="54"/>
        <v>5.0430732331863772E-2</v>
      </c>
      <c r="J39" s="48">
        <f t="shared" si="54"/>
        <v>1.1227468512054216E-2</v>
      </c>
      <c r="K39" s="48">
        <f t="shared" si="54"/>
        <v>0</v>
      </c>
      <c r="L39" s="48">
        <f t="shared" si="54"/>
        <v>9.9049080084446559E-2</v>
      </c>
      <c r="M39" s="47">
        <f t="shared" si="54"/>
        <v>0</v>
      </c>
      <c r="N39" s="46">
        <f t="shared" si="54"/>
        <v>6.4308681672025719E-2</v>
      </c>
      <c r="O39" s="48">
        <f t="shared" si="55"/>
        <v>1.0379500486539085E-2</v>
      </c>
      <c r="P39" s="48">
        <f t="shared" si="55"/>
        <v>2.0364543133646027E-2</v>
      </c>
      <c r="Q39" s="48">
        <f t="shared" si="55"/>
        <v>2.5929844213495967E-3</v>
      </c>
      <c r="R39" s="48">
        <f t="shared" si="55"/>
        <v>2.9050168550465997E-2</v>
      </c>
      <c r="S39" s="48">
        <f t="shared" si="55"/>
        <v>1.1204586410704117E-2</v>
      </c>
      <c r="T39" s="47">
        <f t="shared" si="55"/>
        <v>0.22018497484991073</v>
      </c>
      <c r="U39" s="46">
        <f t="shared" si="55"/>
        <v>5.3026955368979237E-2</v>
      </c>
      <c r="V39" s="48">
        <f t="shared" si="55"/>
        <v>5.0701698506899984E-2</v>
      </c>
      <c r="W39" s="48">
        <f t="shared" si="55"/>
        <v>2.1262270101704527E-2</v>
      </c>
      <c r="X39" s="48">
        <f t="shared" si="55"/>
        <v>3.5559340368482226E-2</v>
      </c>
      <c r="Y39" s="48">
        <f t="shared" si="56"/>
        <v>0.24398224261691151</v>
      </c>
      <c r="Z39" s="48">
        <f t="shared" si="56"/>
        <v>1.9272874138212014E-2</v>
      </c>
      <c r="AA39" s="47">
        <f t="shared" si="56"/>
        <v>0</v>
      </c>
      <c r="AB39" s="46">
        <f t="shared" si="56"/>
        <v>0.17658084245832101</v>
      </c>
      <c r="AC39" s="48">
        <f t="shared" si="56"/>
        <v>0.12047523872973573</v>
      </c>
      <c r="AD39" s="48">
        <f t="shared" si="56"/>
        <v>0</v>
      </c>
      <c r="AE39" s="48">
        <f t="shared" si="56"/>
        <v>8.5668538565313382E-2</v>
      </c>
      <c r="AF39" s="48">
        <f t="shared" si="56"/>
        <v>0</v>
      </c>
      <c r="AG39" s="48">
        <f t="shared" si="56"/>
        <v>0.16571782178217823</v>
      </c>
      <c r="AH39" s="48">
        <f t="shared" si="56"/>
        <v>9.1178481878276721E-2</v>
      </c>
      <c r="AI39" s="49">
        <f t="shared" si="56"/>
        <v>0.12254544393545939</v>
      </c>
      <c r="AJ39" s="44"/>
      <c r="AK39" s="146">
        <f>IFERROR(SUMIF($C$19:$C$29,$D39,AK$19:AK$29)/AK$30,0)</f>
        <v>5.9758548454035484E-2</v>
      </c>
      <c r="AL39" s="43"/>
      <c r="AM39" s="44"/>
      <c r="AN39" s="44"/>
      <c r="AO39" s="43"/>
      <c r="AP39" s="37"/>
      <c r="AQ39" s="43"/>
      <c r="AR39" s="43"/>
      <c r="AS39" s="44"/>
      <c r="AT39" s="43"/>
      <c r="AU39" s="43"/>
      <c r="AV39" s="44"/>
      <c r="AW39" s="43"/>
      <c r="AX39" s="81"/>
    </row>
    <row r="40" spans="2:50" ht="15.75" thickBot="1" x14ac:dyDescent="0.3">
      <c r="B40" s="25"/>
      <c r="C40" s="25"/>
      <c r="D40" s="50" t="s">
        <v>561</v>
      </c>
      <c r="E40" s="51">
        <f t="shared" si="54"/>
        <v>0</v>
      </c>
      <c r="F40" s="52">
        <f t="shared" si="54"/>
        <v>0</v>
      </c>
      <c r="G40" s="51">
        <f t="shared" si="54"/>
        <v>0</v>
      </c>
      <c r="H40" s="53">
        <f t="shared" si="54"/>
        <v>0</v>
      </c>
      <c r="I40" s="53">
        <f t="shared" si="54"/>
        <v>3.0414858672290043E-2</v>
      </c>
      <c r="J40" s="53">
        <f t="shared" si="54"/>
        <v>0</v>
      </c>
      <c r="K40" s="53">
        <f t="shared" si="54"/>
        <v>-0.19227834579581868</v>
      </c>
      <c r="L40" s="53">
        <f t="shared" si="54"/>
        <v>0</v>
      </c>
      <c r="M40" s="52">
        <f t="shared" si="54"/>
        <v>6.1518180819510049E-2</v>
      </c>
      <c r="N40" s="51">
        <f t="shared" si="54"/>
        <v>0.10890986412197902</v>
      </c>
      <c r="O40" s="53">
        <f t="shared" si="55"/>
        <v>5.5551951562331066E-2</v>
      </c>
      <c r="P40" s="53">
        <f t="shared" si="55"/>
        <v>2.7429792792257914E-2</v>
      </c>
      <c r="Q40" s="53">
        <f t="shared" si="55"/>
        <v>2.0328997863380837E-2</v>
      </c>
      <c r="R40" s="53">
        <f t="shared" si="55"/>
        <v>0</v>
      </c>
      <c r="S40" s="53">
        <f t="shared" si="55"/>
        <v>0</v>
      </c>
      <c r="T40" s="52">
        <f t="shared" si="55"/>
        <v>7.3827681324030489E-2</v>
      </c>
      <c r="U40" s="51">
        <f t="shared" si="55"/>
        <v>8.8378258948298719E-2</v>
      </c>
      <c r="V40" s="53">
        <f t="shared" si="55"/>
        <v>0</v>
      </c>
      <c r="W40" s="53">
        <f t="shared" si="55"/>
        <v>0</v>
      </c>
      <c r="X40" s="53">
        <f t="shared" si="55"/>
        <v>0</v>
      </c>
      <c r="Y40" s="53">
        <f t="shared" si="56"/>
        <v>-0.11861818798751005</v>
      </c>
      <c r="Z40" s="53">
        <f t="shared" si="56"/>
        <v>0</v>
      </c>
      <c r="AA40" s="52">
        <f t="shared" si="56"/>
        <v>0.55607476635514019</v>
      </c>
      <c r="AB40" s="51">
        <f t="shared" si="56"/>
        <v>9.2532307388773799E-2</v>
      </c>
      <c r="AC40" s="53">
        <f t="shared" si="56"/>
        <v>-0.1041527870308683</v>
      </c>
      <c r="AD40" s="53">
        <f t="shared" si="56"/>
        <v>0.11539254069647642</v>
      </c>
      <c r="AE40" s="53">
        <f t="shared" si="56"/>
        <v>-2.8101820082998396E-2</v>
      </c>
      <c r="AF40" s="53">
        <f t="shared" si="56"/>
        <v>0</v>
      </c>
      <c r="AG40" s="53">
        <f t="shared" si="56"/>
        <v>0</v>
      </c>
      <c r="AH40" s="53">
        <f t="shared" si="56"/>
        <v>0.17343199312654523</v>
      </c>
      <c r="AI40" s="54">
        <f t="shared" si="56"/>
        <v>0</v>
      </c>
      <c r="AJ40" s="44"/>
      <c r="AK40" s="147">
        <f>IFERROR(SUMIF($C$19:$C$29,$D40,AK$19:AK$29)/AK$30,0)</f>
        <v>7.0211129809960356E-3</v>
      </c>
      <c r="AL40" s="43"/>
      <c r="AM40" s="44"/>
      <c r="AN40" s="44"/>
      <c r="AO40" s="43"/>
      <c r="AP40" s="44"/>
      <c r="AQ40" s="43"/>
      <c r="AR40" s="43"/>
      <c r="AS40" s="44"/>
      <c r="AT40" s="43"/>
      <c r="AU40" s="43"/>
      <c r="AV40" s="44"/>
      <c r="AW40" s="43"/>
      <c r="AX40" s="81"/>
    </row>
    <row r="41" spans="2:50" x14ac:dyDescent="0.25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2:50" x14ac:dyDescent="0.25">
      <c r="D42" s="116" t="s">
        <v>273</v>
      </c>
    </row>
    <row r="43" spans="2:50" ht="8.4499999999999993" customHeight="1" x14ac:dyDescent="0.25"/>
    <row r="44" spans="2:50" x14ac:dyDescent="0.25">
      <c r="B44" s="25"/>
      <c r="C44" s="25"/>
      <c r="D44" s="55" t="s">
        <v>8</v>
      </c>
      <c r="E44" s="56">
        <f t="shared" ref="E44:AI44" si="57">IFERROR(SUMIF($C$19:$C$29,$D36,E$19:E$29),0)</f>
        <v>1792.2666666666664</v>
      </c>
      <c r="F44" s="57">
        <f t="shared" si="57"/>
        <v>3745.8533333333335</v>
      </c>
      <c r="G44" s="56">
        <f t="shared" si="57"/>
        <v>2974.5466666666662</v>
      </c>
      <c r="H44" s="58">
        <f t="shared" si="57"/>
        <v>2875.8666666666668</v>
      </c>
      <c r="I44" s="58">
        <f t="shared" si="57"/>
        <v>3814.4799999999996</v>
      </c>
      <c r="J44" s="58">
        <f t="shared" si="57"/>
        <v>478.8</v>
      </c>
      <c r="K44" s="58">
        <f t="shared" si="57"/>
        <v>2368.52</v>
      </c>
      <c r="L44" s="58">
        <f t="shared" si="57"/>
        <v>2547.3466666666668</v>
      </c>
      <c r="M44" s="57">
        <f t="shared" si="57"/>
        <v>1444.9866666666667</v>
      </c>
      <c r="N44" s="56">
        <f t="shared" si="57"/>
        <v>1062.8000000000002</v>
      </c>
      <c r="O44" s="58">
        <f t="shared" si="57"/>
        <v>1622.1333333333332</v>
      </c>
      <c r="P44" s="58">
        <f t="shared" si="57"/>
        <v>1997.0666666666666</v>
      </c>
      <c r="Q44" s="58">
        <f t="shared" si="57"/>
        <v>3111.3066666666668</v>
      </c>
      <c r="R44" s="58">
        <f t="shared" si="57"/>
        <v>1171.2</v>
      </c>
      <c r="S44" s="58">
        <f t="shared" si="57"/>
        <v>5578.6133333333328</v>
      </c>
      <c r="T44" s="57">
        <f t="shared" si="57"/>
        <v>658.66666666666674</v>
      </c>
      <c r="U44" s="56">
        <f t="shared" si="57"/>
        <v>662.26666666666665</v>
      </c>
      <c r="V44" s="58">
        <f t="shared" si="57"/>
        <v>1249.8666666666666</v>
      </c>
      <c r="W44" s="58">
        <f t="shared" si="57"/>
        <v>880.74666666666667</v>
      </c>
      <c r="X44" s="58">
        <f t="shared" si="57"/>
        <v>1741.52</v>
      </c>
      <c r="Y44" s="58">
        <f t="shared" si="57"/>
        <v>2057.3866666666668</v>
      </c>
      <c r="Z44" s="58">
        <f t="shared" si="57"/>
        <v>1494.1200000000001</v>
      </c>
      <c r="AA44" s="57">
        <f t="shared" si="57"/>
        <v>202.66666666666666</v>
      </c>
      <c r="AB44" s="56">
        <f t="shared" si="57"/>
        <v>1807.7333333333333</v>
      </c>
      <c r="AC44" s="58">
        <f t="shared" si="57"/>
        <v>410.5333333333333</v>
      </c>
      <c r="AD44" s="58">
        <f t="shared" si="57"/>
        <v>1144.8</v>
      </c>
      <c r="AE44" s="58">
        <f t="shared" si="57"/>
        <v>2618.5200000000004</v>
      </c>
      <c r="AF44" s="58">
        <f t="shared" si="57"/>
        <v>1513.4666666666667</v>
      </c>
      <c r="AG44" s="58">
        <f t="shared" si="57"/>
        <v>2353.8666666666668</v>
      </c>
      <c r="AH44" s="58">
        <f t="shared" si="57"/>
        <v>1118.3999999999999</v>
      </c>
      <c r="AI44" s="57">
        <f t="shared" si="57"/>
        <v>696.88</v>
      </c>
      <c r="AJ44" s="44"/>
      <c r="AK44" s="43"/>
      <c r="AL44" s="43"/>
      <c r="AM44" s="44"/>
      <c r="AN44" s="44"/>
      <c r="AO44" s="43"/>
      <c r="AP44" s="37"/>
      <c r="AQ44" s="43"/>
      <c r="AR44" s="43"/>
      <c r="AS44" s="44"/>
      <c r="AT44" s="43"/>
      <c r="AU44" s="43"/>
      <c r="AV44" s="44"/>
      <c r="AW44" s="43"/>
      <c r="AX44" s="81"/>
    </row>
    <row r="45" spans="2:50" x14ac:dyDescent="0.25">
      <c r="B45" s="25"/>
      <c r="C45" s="25"/>
      <c r="D45" s="59" t="s">
        <v>9</v>
      </c>
      <c r="E45" s="60">
        <f t="shared" ref="E45:AI45" si="58">IFERROR(SUMIF($C$19:$C$29,$D37,E$19:E$29),0)</f>
        <v>1312.2666666666667</v>
      </c>
      <c r="F45" s="61">
        <f t="shared" si="58"/>
        <v>1093.2</v>
      </c>
      <c r="G45" s="60">
        <f t="shared" si="58"/>
        <v>725.33333333333337</v>
      </c>
      <c r="H45" s="62">
        <f t="shared" si="58"/>
        <v>1956</v>
      </c>
      <c r="I45" s="62">
        <f t="shared" si="58"/>
        <v>416.4</v>
      </c>
      <c r="J45" s="62">
        <f t="shared" si="58"/>
        <v>2104.5066666666667</v>
      </c>
      <c r="K45" s="62">
        <f t="shared" si="58"/>
        <v>1069.2</v>
      </c>
      <c r="L45" s="62">
        <f t="shared" si="58"/>
        <v>804.10666666666668</v>
      </c>
      <c r="M45" s="61">
        <f t="shared" si="58"/>
        <v>605.33333333333337</v>
      </c>
      <c r="N45" s="60">
        <f t="shared" si="58"/>
        <v>0</v>
      </c>
      <c r="O45" s="62">
        <f t="shared" si="58"/>
        <v>1257.5999999999999</v>
      </c>
      <c r="P45" s="62">
        <f t="shared" si="58"/>
        <v>141.33333333333334</v>
      </c>
      <c r="Q45" s="62">
        <f t="shared" si="58"/>
        <v>1912.9066666666668</v>
      </c>
      <c r="R45" s="62">
        <f t="shared" si="58"/>
        <v>1440.2666666666667</v>
      </c>
      <c r="S45" s="62">
        <f t="shared" si="58"/>
        <v>69.333333333333329</v>
      </c>
      <c r="T45" s="61">
        <f t="shared" si="58"/>
        <v>501.6</v>
      </c>
      <c r="U45" s="60">
        <f t="shared" si="58"/>
        <v>244.46666666666667</v>
      </c>
      <c r="V45" s="62">
        <f t="shared" si="58"/>
        <v>697.34666666666669</v>
      </c>
      <c r="W45" s="62">
        <f t="shared" si="58"/>
        <v>592.26666666666665</v>
      </c>
      <c r="X45" s="62">
        <f t="shared" si="58"/>
        <v>493.33333333333331</v>
      </c>
      <c r="Y45" s="62">
        <f t="shared" si="58"/>
        <v>829.6</v>
      </c>
      <c r="Z45" s="62">
        <f t="shared" si="58"/>
        <v>351.36</v>
      </c>
      <c r="AA45" s="61">
        <f t="shared" si="58"/>
        <v>0</v>
      </c>
      <c r="AB45" s="60">
        <f t="shared" si="58"/>
        <v>168</v>
      </c>
      <c r="AC45" s="62">
        <f t="shared" si="58"/>
        <v>1951.8666666666666</v>
      </c>
      <c r="AD45" s="62">
        <f t="shared" si="58"/>
        <v>0</v>
      </c>
      <c r="AE45" s="62">
        <f t="shared" si="58"/>
        <v>73.333333333333329</v>
      </c>
      <c r="AF45" s="62">
        <f t="shared" si="58"/>
        <v>1355.7333333333333</v>
      </c>
      <c r="AG45" s="62">
        <f t="shared" si="58"/>
        <v>1241.3333333333333</v>
      </c>
      <c r="AH45" s="62">
        <f t="shared" si="58"/>
        <v>0</v>
      </c>
      <c r="AI45" s="61">
        <f t="shared" si="58"/>
        <v>105.06666666666666</v>
      </c>
      <c r="AJ45" s="44"/>
      <c r="AK45" s="43"/>
      <c r="AL45" s="43"/>
      <c r="AM45" s="44"/>
      <c r="AN45" s="44"/>
      <c r="AO45" s="43"/>
      <c r="AP45" s="37"/>
      <c r="AQ45" s="43"/>
      <c r="AR45" s="43"/>
      <c r="AS45" s="44"/>
      <c r="AT45" s="43"/>
      <c r="AU45" s="43"/>
      <c r="AV45" s="44"/>
      <c r="AW45" s="43"/>
      <c r="AX45" s="81"/>
    </row>
    <row r="46" spans="2:50" x14ac:dyDescent="0.25">
      <c r="B46" s="25"/>
      <c r="C46" s="25"/>
      <c r="D46" s="59" t="s">
        <v>12</v>
      </c>
      <c r="E46" s="60">
        <f t="shared" ref="E46:AI47" si="59">IFERROR(SUMIF($C$19:$C$29,$D38,E$19:E$29),0)</f>
        <v>0</v>
      </c>
      <c r="F46" s="61">
        <f t="shared" si="59"/>
        <v>0</v>
      </c>
      <c r="G46" s="60">
        <f t="shared" si="59"/>
        <v>0</v>
      </c>
      <c r="H46" s="62">
        <f t="shared" si="59"/>
        <v>0</v>
      </c>
      <c r="I46" s="62">
        <f t="shared" si="59"/>
        <v>0</v>
      </c>
      <c r="J46" s="62">
        <f t="shared" si="59"/>
        <v>0</v>
      </c>
      <c r="K46" s="62">
        <f t="shared" si="59"/>
        <v>0</v>
      </c>
      <c r="L46" s="62">
        <f t="shared" si="59"/>
        <v>0</v>
      </c>
      <c r="M46" s="61">
        <f t="shared" si="59"/>
        <v>0</v>
      </c>
      <c r="N46" s="60">
        <f t="shared" si="59"/>
        <v>0</v>
      </c>
      <c r="O46" s="62">
        <f t="shared" si="59"/>
        <v>0</v>
      </c>
      <c r="P46" s="62">
        <f t="shared" si="59"/>
        <v>0</v>
      </c>
      <c r="Q46" s="62">
        <f t="shared" si="59"/>
        <v>0</v>
      </c>
      <c r="R46" s="62">
        <f t="shared" si="59"/>
        <v>0</v>
      </c>
      <c r="S46" s="62">
        <f t="shared" si="59"/>
        <v>0</v>
      </c>
      <c r="T46" s="61">
        <f t="shared" si="59"/>
        <v>0</v>
      </c>
      <c r="U46" s="60">
        <f t="shared" si="59"/>
        <v>0</v>
      </c>
      <c r="V46" s="62">
        <f t="shared" si="59"/>
        <v>0</v>
      </c>
      <c r="W46" s="62">
        <f t="shared" si="59"/>
        <v>0</v>
      </c>
      <c r="X46" s="62">
        <f t="shared" si="59"/>
        <v>0</v>
      </c>
      <c r="Y46" s="62">
        <f t="shared" si="59"/>
        <v>0</v>
      </c>
      <c r="Z46" s="62">
        <f t="shared" si="59"/>
        <v>0</v>
      </c>
      <c r="AA46" s="61">
        <f t="shared" si="59"/>
        <v>0</v>
      </c>
      <c r="AB46" s="60">
        <f t="shared" si="59"/>
        <v>0</v>
      </c>
      <c r="AC46" s="62">
        <f t="shared" si="59"/>
        <v>0</v>
      </c>
      <c r="AD46" s="62">
        <f t="shared" si="59"/>
        <v>0</v>
      </c>
      <c r="AE46" s="62">
        <f t="shared" si="59"/>
        <v>0</v>
      </c>
      <c r="AF46" s="62">
        <f t="shared" si="59"/>
        <v>0</v>
      </c>
      <c r="AG46" s="62">
        <f t="shared" si="59"/>
        <v>0</v>
      </c>
      <c r="AH46" s="62">
        <f t="shared" si="59"/>
        <v>0</v>
      </c>
      <c r="AI46" s="61">
        <f t="shared" si="59"/>
        <v>0</v>
      </c>
      <c r="AJ46" s="44"/>
      <c r="AK46" s="43"/>
      <c r="AL46" s="43"/>
      <c r="AM46" s="44"/>
      <c r="AN46" s="44"/>
      <c r="AO46" s="43"/>
      <c r="AP46" s="37"/>
      <c r="AQ46" s="43"/>
      <c r="AR46" s="43"/>
      <c r="AS46" s="44"/>
      <c r="AT46" s="43"/>
      <c r="AU46" s="43"/>
      <c r="AV46" s="44"/>
      <c r="AW46" s="43"/>
      <c r="AX46" s="81"/>
    </row>
    <row r="47" spans="2:50" x14ac:dyDescent="0.25">
      <c r="B47" s="25"/>
      <c r="C47" s="25"/>
      <c r="D47" s="59" t="s">
        <v>10</v>
      </c>
      <c r="E47" s="60">
        <f t="shared" si="59"/>
        <v>58.666666666666664</v>
      </c>
      <c r="F47" s="61">
        <f t="shared" si="59"/>
        <v>99.2</v>
      </c>
      <c r="G47" s="60">
        <f t="shared" si="59"/>
        <v>106.66666666666667</v>
      </c>
      <c r="H47" s="62">
        <f t="shared" si="59"/>
        <v>503.92</v>
      </c>
      <c r="I47" s="62">
        <f t="shared" si="59"/>
        <v>232.13333333333333</v>
      </c>
      <c r="J47" s="62">
        <f t="shared" si="59"/>
        <v>29.333333333333332</v>
      </c>
      <c r="K47" s="62">
        <f t="shared" si="59"/>
        <v>0</v>
      </c>
      <c r="L47" s="62">
        <f t="shared" si="59"/>
        <v>368.45333333333332</v>
      </c>
      <c r="M47" s="61">
        <f t="shared" si="59"/>
        <v>0</v>
      </c>
      <c r="N47" s="60">
        <f t="shared" si="59"/>
        <v>82.666666666666671</v>
      </c>
      <c r="O47" s="62">
        <f t="shared" si="59"/>
        <v>32</v>
      </c>
      <c r="P47" s="62">
        <f t="shared" si="59"/>
        <v>45.733333333333334</v>
      </c>
      <c r="Q47" s="62">
        <f t="shared" si="59"/>
        <v>13.333333333333334</v>
      </c>
      <c r="R47" s="62">
        <f t="shared" si="59"/>
        <v>78.13333333333334</v>
      </c>
      <c r="S47" s="62">
        <f t="shared" si="59"/>
        <v>64</v>
      </c>
      <c r="T47" s="61">
        <f t="shared" si="59"/>
        <v>361.86666666666667</v>
      </c>
      <c r="U47" s="60">
        <f t="shared" si="59"/>
        <v>56</v>
      </c>
      <c r="V47" s="62">
        <f t="shared" si="59"/>
        <v>104</v>
      </c>
      <c r="W47" s="62">
        <f t="shared" si="59"/>
        <v>32</v>
      </c>
      <c r="X47" s="62">
        <f t="shared" si="59"/>
        <v>82.4</v>
      </c>
      <c r="Y47" s="62">
        <f t="shared" si="59"/>
        <v>805.33333333333337</v>
      </c>
      <c r="Z47" s="62">
        <f t="shared" si="59"/>
        <v>36.266666666666666</v>
      </c>
      <c r="AA47" s="61">
        <f t="shared" si="59"/>
        <v>0</v>
      </c>
      <c r="AB47" s="60">
        <f t="shared" si="59"/>
        <v>477.33333333333331</v>
      </c>
      <c r="AC47" s="62">
        <f t="shared" si="59"/>
        <v>289.33333333333331</v>
      </c>
      <c r="AD47" s="62">
        <f t="shared" si="59"/>
        <v>0</v>
      </c>
      <c r="AE47" s="62">
        <f t="shared" si="59"/>
        <v>244.69333333333333</v>
      </c>
      <c r="AF47" s="62">
        <f t="shared" si="59"/>
        <v>0</v>
      </c>
      <c r="AG47" s="62">
        <f t="shared" si="59"/>
        <v>714.13333333333333</v>
      </c>
      <c r="AH47" s="62">
        <f t="shared" si="59"/>
        <v>138.66666666666666</v>
      </c>
      <c r="AI47" s="61">
        <f t="shared" si="59"/>
        <v>112</v>
      </c>
      <c r="AJ47" s="44"/>
      <c r="AK47" s="43"/>
      <c r="AL47" s="43"/>
      <c r="AM47" s="44"/>
      <c r="AN47" s="44"/>
      <c r="AO47" s="43"/>
      <c r="AP47" s="37"/>
      <c r="AQ47" s="43"/>
      <c r="AR47" s="43"/>
      <c r="AS47" s="44"/>
      <c r="AT47" s="43"/>
      <c r="AU47" s="43"/>
      <c r="AV47" s="44"/>
      <c r="AW47" s="43"/>
      <c r="AX47" s="81"/>
    </row>
    <row r="48" spans="2:50" x14ac:dyDescent="0.25">
      <c r="B48" s="25"/>
      <c r="C48" s="25"/>
      <c r="D48" s="63" t="s">
        <v>561</v>
      </c>
      <c r="E48" s="64">
        <f t="shared" ref="E48:AI48" si="60">IFERROR(SUMIF($C$19:$C$29,$D40,E$19:E$29),0)</f>
        <v>0</v>
      </c>
      <c r="F48" s="65">
        <f t="shared" si="60"/>
        <v>0</v>
      </c>
      <c r="G48" s="64">
        <f t="shared" si="60"/>
        <v>0</v>
      </c>
      <c r="H48" s="66">
        <f t="shared" si="60"/>
        <v>0</v>
      </c>
      <c r="I48" s="66">
        <f t="shared" si="60"/>
        <v>140</v>
      </c>
      <c r="J48" s="66">
        <f t="shared" si="60"/>
        <v>0</v>
      </c>
      <c r="K48" s="66">
        <f t="shared" si="60"/>
        <v>-554.4</v>
      </c>
      <c r="L48" s="66">
        <f t="shared" si="60"/>
        <v>0</v>
      </c>
      <c r="M48" s="65">
        <f t="shared" si="60"/>
        <v>134.4</v>
      </c>
      <c r="N48" s="64">
        <f t="shared" si="60"/>
        <v>140</v>
      </c>
      <c r="O48" s="66">
        <f t="shared" si="60"/>
        <v>171.26666666666668</v>
      </c>
      <c r="P48" s="66">
        <f t="shared" si="60"/>
        <v>61.6</v>
      </c>
      <c r="Q48" s="66">
        <f t="shared" si="60"/>
        <v>104.53333333333333</v>
      </c>
      <c r="R48" s="66">
        <f t="shared" si="60"/>
        <v>0</v>
      </c>
      <c r="S48" s="66">
        <f t="shared" si="60"/>
        <v>0</v>
      </c>
      <c r="T48" s="65">
        <f t="shared" si="60"/>
        <v>121.33333333333333</v>
      </c>
      <c r="U48" s="64">
        <f t="shared" si="60"/>
        <v>93.333333333333329</v>
      </c>
      <c r="V48" s="66">
        <f t="shared" si="60"/>
        <v>0</v>
      </c>
      <c r="W48" s="66">
        <f t="shared" si="60"/>
        <v>0</v>
      </c>
      <c r="X48" s="66">
        <f t="shared" si="60"/>
        <v>0</v>
      </c>
      <c r="Y48" s="66">
        <f t="shared" si="60"/>
        <v>-391.53333333333336</v>
      </c>
      <c r="Z48" s="66">
        <f t="shared" si="60"/>
        <v>0</v>
      </c>
      <c r="AA48" s="65">
        <f t="shared" si="60"/>
        <v>253.86666666666667</v>
      </c>
      <c r="AB48" s="64">
        <f t="shared" si="60"/>
        <v>250.13333333333333</v>
      </c>
      <c r="AC48" s="66">
        <f t="shared" si="60"/>
        <v>-250.13333333333333</v>
      </c>
      <c r="AD48" s="66">
        <f t="shared" si="60"/>
        <v>149.33333333333334</v>
      </c>
      <c r="AE48" s="66">
        <f t="shared" si="60"/>
        <v>-80.266666666666666</v>
      </c>
      <c r="AF48" s="66">
        <f t="shared" si="60"/>
        <v>0</v>
      </c>
      <c r="AG48" s="66">
        <f t="shared" si="60"/>
        <v>0</v>
      </c>
      <c r="AH48" s="66">
        <f t="shared" si="60"/>
        <v>263.76</v>
      </c>
      <c r="AI48" s="65">
        <f t="shared" si="60"/>
        <v>0</v>
      </c>
      <c r="AJ48" s="44"/>
      <c r="AK48" s="43"/>
      <c r="AL48" s="43"/>
      <c r="AM48" s="44"/>
      <c r="AN48" s="44"/>
      <c r="AO48" s="43"/>
      <c r="AP48" s="44"/>
      <c r="AQ48" s="43"/>
      <c r="AR48" s="43"/>
      <c r="AS48" s="44"/>
      <c r="AT48" s="43"/>
      <c r="AU48" s="43"/>
      <c r="AV48" s="44"/>
      <c r="AW48" s="43"/>
      <c r="AX48" s="81"/>
    </row>
  </sheetData>
  <mergeCells count="5">
    <mergeCell ref="AK1:AM1"/>
    <mergeCell ref="AK2:AM2"/>
    <mergeCell ref="AK3:AM3"/>
    <mergeCell ref="AW3:AX3"/>
    <mergeCell ref="AQ3:AU3"/>
  </mergeCells>
  <pageMargins left="0.11811023622047245" right="0.11811023622047245" top="0.15748031496062992" bottom="0.15748031496062992" header="0.31496062992125984" footer="0.31496062992125984"/>
  <pageSetup paperSize="0" scale="10" orientation="landscape" horizontalDpi="203" verticalDpi="20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X44"/>
  <sheetViews>
    <sheetView showGridLines="0" workbookViewId="0">
      <pane xSplit="4" ySplit="4" topLeftCell="Y5" activePane="bottomRight" state="frozen"/>
      <selection activeCell="AW33" sqref="AW33"/>
      <selection pane="topRight" activeCell="AW33" sqref="AW33"/>
      <selection pane="bottomLeft" activeCell="AW33" sqref="AW33"/>
      <selection pane="bottomRight" activeCell="AX34" sqref="AX34"/>
    </sheetView>
  </sheetViews>
  <sheetFormatPr defaultRowHeight="15" x14ac:dyDescent="0.25"/>
  <cols>
    <col min="1" max="1" width="3.7109375" style="156" customWidth="1"/>
    <col min="2" max="3" width="7.7109375" style="14" customWidth="1"/>
    <col min="4" max="4" width="30.7109375" customWidth="1"/>
    <col min="5" max="35" width="7.7109375" customWidth="1"/>
    <col min="36" max="36" width="1.7109375" customWidth="1"/>
    <col min="37" max="38" width="12.7109375" style="15" customWidth="1"/>
    <col min="39" max="39" width="12.42578125" customWidth="1"/>
    <col min="40" max="40" width="1.7109375" customWidth="1"/>
    <col min="41" max="41" width="12.7109375" style="15" customWidth="1"/>
    <col min="42" max="42" width="1.7109375" customWidth="1"/>
    <col min="43" max="44" width="9.7109375" style="15" customWidth="1"/>
    <col min="45" max="45" width="9.7109375" customWidth="1"/>
    <col min="46" max="46" width="9.7109375" style="15" customWidth="1"/>
    <col min="47" max="47" width="7.7109375" style="15" customWidth="1"/>
    <col min="48" max="48" width="1.7109375" customWidth="1"/>
    <col min="49" max="49" width="12.7109375" style="15" customWidth="1"/>
    <col min="50" max="50" width="9.7109375" style="77" customWidth="1"/>
  </cols>
  <sheetData>
    <row r="1" spans="1:50" ht="15.75" customHeight="1" x14ac:dyDescent="0.25">
      <c r="AK1" s="172">
        <v>2023</v>
      </c>
      <c r="AL1" s="172"/>
      <c r="AM1" s="172"/>
      <c r="AT1" s="71" t="s">
        <v>309</v>
      </c>
      <c r="AU1" s="85">
        <f ca="1">YEAR(NOW())</f>
        <v>2023</v>
      </c>
      <c r="AW1" s="71"/>
    </row>
    <row r="2" spans="1:50" ht="15.75" customHeight="1" thickBot="1" x14ac:dyDescent="0.3">
      <c r="B2" s="7" t="s">
        <v>270</v>
      </c>
      <c r="C2" s="6">
        <v>37.5</v>
      </c>
      <c r="AK2" s="173" t="s">
        <v>281</v>
      </c>
      <c r="AL2" s="173"/>
      <c r="AM2" s="173"/>
      <c r="AQ2" s="71" t="s">
        <v>266</v>
      </c>
      <c r="AR2" s="72">
        <f>DAY(EOMONTH(AK3,0))</f>
        <v>31</v>
      </c>
      <c r="AT2" s="71" t="s">
        <v>310</v>
      </c>
      <c r="AU2" s="85">
        <f ca="1">AU1-1</f>
        <v>2022</v>
      </c>
      <c r="AW2" s="71"/>
    </row>
    <row r="3" spans="1:50" ht="17.100000000000001" customHeight="1" thickBot="1" x14ac:dyDescent="0.3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K3" s="174">
        <v>45200</v>
      </c>
      <c r="AL3" s="174"/>
      <c r="AM3" s="174"/>
      <c r="AQ3" s="177" t="s">
        <v>465</v>
      </c>
      <c r="AR3" s="178"/>
      <c r="AS3" s="178"/>
      <c r="AT3" s="178"/>
      <c r="AU3" s="179"/>
      <c r="AW3" s="175" t="s">
        <v>458</v>
      </c>
      <c r="AX3" s="176"/>
    </row>
    <row r="4" spans="1:50" s="17" customFormat="1" ht="45" customHeight="1" thickBot="1" x14ac:dyDescent="0.3">
      <c r="A4" s="157"/>
      <c r="B4" s="90" t="s">
        <v>267</v>
      </c>
      <c r="C4" s="91" t="s">
        <v>268</v>
      </c>
      <c r="D4" s="102" t="s">
        <v>269</v>
      </c>
      <c r="E4" s="148">
        <v>1</v>
      </c>
      <c r="F4" s="153">
        <f>E4+1</f>
        <v>2</v>
      </c>
      <c r="G4" s="154">
        <f t="shared" ref="G4:AI4" si="0">F4+1</f>
        <v>3</v>
      </c>
      <c r="H4" s="154">
        <f t="shared" si="0"/>
        <v>4</v>
      </c>
      <c r="I4" s="154">
        <f t="shared" si="0"/>
        <v>5</v>
      </c>
      <c r="J4" s="154">
        <f t="shared" si="0"/>
        <v>6</v>
      </c>
      <c r="K4" s="154">
        <f t="shared" si="0"/>
        <v>7</v>
      </c>
      <c r="L4" s="155">
        <f t="shared" si="0"/>
        <v>8</v>
      </c>
      <c r="M4" s="153">
        <f t="shared" si="0"/>
        <v>9</v>
      </c>
      <c r="N4" s="154">
        <f t="shared" si="0"/>
        <v>10</v>
      </c>
      <c r="O4" s="154">
        <f t="shared" si="0"/>
        <v>11</v>
      </c>
      <c r="P4" s="154">
        <f t="shared" si="0"/>
        <v>12</v>
      </c>
      <c r="Q4" s="154">
        <f t="shared" si="0"/>
        <v>13</v>
      </c>
      <c r="R4" s="154">
        <f t="shared" si="0"/>
        <v>14</v>
      </c>
      <c r="S4" s="155">
        <f t="shared" si="0"/>
        <v>15</v>
      </c>
      <c r="T4" s="153">
        <f t="shared" si="0"/>
        <v>16</v>
      </c>
      <c r="U4" s="154">
        <f t="shared" si="0"/>
        <v>17</v>
      </c>
      <c r="V4" s="154">
        <f t="shared" si="0"/>
        <v>18</v>
      </c>
      <c r="W4" s="154">
        <f t="shared" si="0"/>
        <v>19</v>
      </c>
      <c r="X4" s="154">
        <f t="shared" si="0"/>
        <v>20</v>
      </c>
      <c r="Y4" s="154">
        <f t="shared" si="0"/>
        <v>21</v>
      </c>
      <c r="Z4" s="155">
        <f t="shared" si="0"/>
        <v>22</v>
      </c>
      <c r="AA4" s="153">
        <f t="shared" si="0"/>
        <v>23</v>
      </c>
      <c r="AB4" s="154">
        <f t="shared" si="0"/>
        <v>24</v>
      </c>
      <c r="AC4" s="154">
        <f t="shared" si="0"/>
        <v>25</v>
      </c>
      <c r="AD4" s="154">
        <f t="shared" si="0"/>
        <v>26</v>
      </c>
      <c r="AE4" s="154">
        <f t="shared" si="0"/>
        <v>27</v>
      </c>
      <c r="AF4" s="154">
        <f t="shared" si="0"/>
        <v>28</v>
      </c>
      <c r="AG4" s="155">
        <f t="shared" si="0"/>
        <v>29</v>
      </c>
      <c r="AH4" s="28">
        <f t="shared" si="0"/>
        <v>30</v>
      </c>
      <c r="AI4" s="74">
        <f t="shared" si="0"/>
        <v>31</v>
      </c>
      <c r="AJ4" s="16"/>
      <c r="AK4" s="82" t="s">
        <v>462</v>
      </c>
      <c r="AL4" s="83" t="s">
        <v>463</v>
      </c>
      <c r="AM4" s="84" t="s">
        <v>276</v>
      </c>
      <c r="AN4" s="16"/>
      <c r="AO4" s="75" t="s">
        <v>466</v>
      </c>
      <c r="AQ4" s="98" t="s">
        <v>277</v>
      </c>
      <c r="AR4" s="99" t="s">
        <v>278</v>
      </c>
      <c r="AS4" s="100" t="s">
        <v>279</v>
      </c>
      <c r="AT4" s="99" t="s">
        <v>280</v>
      </c>
      <c r="AU4" s="101" t="s">
        <v>563</v>
      </c>
      <c r="AV4" s="16"/>
      <c r="AW4" s="98" t="s">
        <v>459</v>
      </c>
      <c r="AX4" s="101" t="s">
        <v>460</v>
      </c>
    </row>
    <row r="5" spans="1:50" x14ac:dyDescent="0.25">
      <c r="A5" s="156">
        <v>12</v>
      </c>
      <c r="B5" s="96">
        <v>1</v>
      </c>
      <c r="C5" s="97" t="s">
        <v>8</v>
      </c>
      <c r="D5" s="108" t="s">
        <v>2</v>
      </c>
      <c r="E5" s="149">
        <v>11200</v>
      </c>
      <c r="F5" s="4">
        <v>21940</v>
      </c>
      <c r="G5" s="5">
        <v>14600</v>
      </c>
      <c r="H5" s="5">
        <v>14410</v>
      </c>
      <c r="I5" s="5">
        <v>14725</v>
      </c>
      <c r="J5" s="5">
        <v>0</v>
      </c>
      <c r="K5" s="5">
        <v>22301.5</v>
      </c>
      <c r="L5" s="9">
        <v>22712.5</v>
      </c>
      <c r="M5" s="4">
        <v>0</v>
      </c>
      <c r="N5" s="5">
        <v>10300</v>
      </c>
      <c r="O5" s="5">
        <v>1842</v>
      </c>
      <c r="P5" s="5">
        <v>9460</v>
      </c>
      <c r="Q5" s="5">
        <v>14480</v>
      </c>
      <c r="R5" s="5">
        <v>20370</v>
      </c>
      <c r="S5" s="9">
        <v>-240</v>
      </c>
      <c r="T5" s="4">
        <v>7980</v>
      </c>
      <c r="U5" s="5">
        <v>24899</v>
      </c>
      <c r="V5" s="5">
        <v>42657.5</v>
      </c>
      <c r="W5" s="5">
        <v>22500</v>
      </c>
      <c r="X5" s="5">
        <v>1000</v>
      </c>
      <c r="Y5" s="5">
        <v>6840</v>
      </c>
      <c r="Z5" s="9">
        <v>39974</v>
      </c>
      <c r="AA5" s="4">
        <v>-10878.5</v>
      </c>
      <c r="AB5" s="5">
        <v>20360</v>
      </c>
      <c r="AC5" s="5">
        <v>8585</v>
      </c>
      <c r="AD5" s="5">
        <v>469</v>
      </c>
      <c r="AE5" s="5">
        <v>14910</v>
      </c>
      <c r="AF5" s="5">
        <v>0</v>
      </c>
      <c r="AG5" s="9">
        <v>22522.5</v>
      </c>
      <c r="AH5" s="5">
        <v>0</v>
      </c>
      <c r="AI5" s="9">
        <v>23130</v>
      </c>
      <c r="AK5" s="132">
        <f>SUM(E5:AI5)</f>
        <v>403049.5</v>
      </c>
      <c r="AL5" s="133">
        <v>1000000</v>
      </c>
      <c r="AM5" s="134">
        <f>IF(AL5&lt;&gt;0,AK5/AL5,0)</f>
        <v>0.4030495</v>
      </c>
      <c r="AO5" s="120">
        <v>947058.25</v>
      </c>
      <c r="AP5" s="166">
        <f>SIGN(AO5)</f>
        <v>1</v>
      </c>
      <c r="AQ5" s="136">
        <f t="shared" ref="AQ5:AQ12" si="1">AK5/COUNTIF($E$15:$AI$15,"&gt;0")</f>
        <v>13434.983333333334</v>
      </c>
      <c r="AR5" s="137">
        <f t="shared" ref="AR5:AR12" si="2">AL5/$AR$2</f>
        <v>32258.064516129034</v>
      </c>
      <c r="AS5" s="138">
        <f>IF(AR5&lt;&gt;0,AQ5/AR5,0)</f>
        <v>0.41648448333333332</v>
      </c>
      <c r="AT5" s="137">
        <f t="shared" ref="AT5:AT12" si="3">AO5/$AR$2</f>
        <v>30550.266129032258</v>
      </c>
      <c r="AU5" s="134">
        <f>IFERROR(AW5/AO5-1,0)</f>
        <v>-0.57441952488138925</v>
      </c>
      <c r="AV5" s="166">
        <f>SIGN(AW5)</f>
        <v>1</v>
      </c>
      <c r="AW5" s="132">
        <f>AK5/COUNTIF($E$15:$AI$15,"&lt;&gt;0")*$AR$2</f>
        <v>403049.5</v>
      </c>
      <c r="AX5" s="134">
        <f t="shared" ref="AX5:AX13" si="4">IF(AL5&lt;&gt;0,AW5/AL5,0)</f>
        <v>0.4030495</v>
      </c>
    </row>
    <row r="6" spans="1:50" x14ac:dyDescent="0.25">
      <c r="A6" s="156">
        <v>15</v>
      </c>
      <c r="B6" s="18">
        <v>2</v>
      </c>
      <c r="C6" s="88" t="s">
        <v>8</v>
      </c>
      <c r="D6" s="92" t="s">
        <v>3</v>
      </c>
      <c r="E6" s="150">
        <v>22251</v>
      </c>
      <c r="F6" s="2">
        <v>22510</v>
      </c>
      <c r="G6" s="10">
        <v>32300</v>
      </c>
      <c r="H6" s="10">
        <v>0</v>
      </c>
      <c r="I6" s="10">
        <v>7330</v>
      </c>
      <c r="J6" s="10">
        <v>31950</v>
      </c>
      <c r="K6" s="10">
        <v>2970</v>
      </c>
      <c r="L6" s="3">
        <v>21862</v>
      </c>
      <c r="M6" s="2">
        <v>0</v>
      </c>
      <c r="N6" s="10">
        <v>0</v>
      </c>
      <c r="O6" s="10">
        <v>15740</v>
      </c>
      <c r="P6" s="10">
        <v>0</v>
      </c>
      <c r="Q6" s="10">
        <v>5880</v>
      </c>
      <c r="R6" s="10">
        <v>50660</v>
      </c>
      <c r="S6" s="3">
        <v>5050</v>
      </c>
      <c r="T6" s="2">
        <v>32720</v>
      </c>
      <c r="U6" s="10">
        <v>900</v>
      </c>
      <c r="V6" s="10">
        <v>0</v>
      </c>
      <c r="W6" s="10">
        <v>5043</v>
      </c>
      <c r="X6" s="10">
        <v>0</v>
      </c>
      <c r="Y6" s="10">
        <v>55572.5</v>
      </c>
      <c r="Z6" s="3">
        <v>11381.5</v>
      </c>
      <c r="AA6" s="2">
        <v>8190</v>
      </c>
      <c r="AB6" s="10">
        <v>89891.5</v>
      </c>
      <c r="AC6" s="10">
        <v>9110</v>
      </c>
      <c r="AD6" s="10">
        <v>13773</v>
      </c>
      <c r="AE6" s="10">
        <v>0</v>
      </c>
      <c r="AF6" s="10">
        <v>23000</v>
      </c>
      <c r="AG6" s="3">
        <v>3536</v>
      </c>
      <c r="AH6" s="10">
        <v>47777.5</v>
      </c>
      <c r="AI6" s="3">
        <v>5397.5</v>
      </c>
      <c r="AK6" s="117">
        <f t="shared" ref="AK6:AK12" si="5">SUM(E6:AI6)</f>
        <v>524795.5</v>
      </c>
      <c r="AL6" s="110">
        <v>1000000</v>
      </c>
      <c r="AM6" s="78">
        <f t="shared" ref="AM6:AM12" si="6">IF(AL6&lt;&gt;0,AK6/AL6,0)</f>
        <v>0.52479549999999997</v>
      </c>
      <c r="AO6" s="86">
        <v>1366563</v>
      </c>
      <c r="AP6" s="166">
        <f t="shared" ref="AP6:AP13" si="7">SIGN(AO6)</f>
        <v>1</v>
      </c>
      <c r="AQ6" s="70">
        <f t="shared" si="1"/>
        <v>17493.183333333334</v>
      </c>
      <c r="AR6" s="171">
        <f t="shared" si="2"/>
        <v>32258.064516129034</v>
      </c>
      <c r="AS6" s="69">
        <f t="shared" ref="AS6:AS12" si="8">IF(AR6&lt;&gt;0,AQ6/AR6,0)</f>
        <v>0.54228868333333335</v>
      </c>
      <c r="AT6" s="171">
        <f t="shared" si="3"/>
        <v>44082.677419354841</v>
      </c>
      <c r="AU6" s="78">
        <f t="shared" ref="AU6:AU13" si="9">IFERROR(AW6/AO6-1,0)</f>
        <v>-0.61597416291821161</v>
      </c>
      <c r="AV6" s="166">
        <f t="shared" ref="AV6:AV13" si="10">SIGN(AW6)</f>
        <v>1</v>
      </c>
      <c r="AW6" s="117">
        <f t="shared" ref="AW6:AW12" si="11">AK6/COUNTIF($E$15:$AI$15,"&lt;&gt;0")*$AR$2</f>
        <v>524795.5</v>
      </c>
      <c r="AX6" s="78">
        <f t="shared" si="4"/>
        <v>0.52479549999999997</v>
      </c>
    </row>
    <row r="7" spans="1:50" x14ac:dyDescent="0.25">
      <c r="A7" s="156">
        <v>32</v>
      </c>
      <c r="B7" s="18">
        <v>3</v>
      </c>
      <c r="C7" s="88" t="s">
        <v>8</v>
      </c>
      <c r="D7" s="92" t="s">
        <v>4</v>
      </c>
      <c r="E7" s="150">
        <v>14350</v>
      </c>
      <c r="F7" s="2">
        <v>7600</v>
      </c>
      <c r="G7" s="10">
        <v>1900</v>
      </c>
      <c r="H7" s="10">
        <v>0</v>
      </c>
      <c r="I7" s="10">
        <v>1900</v>
      </c>
      <c r="J7" s="10">
        <v>0</v>
      </c>
      <c r="K7" s="10">
        <v>4440</v>
      </c>
      <c r="L7" s="3">
        <v>-2520</v>
      </c>
      <c r="M7" s="2">
        <v>0</v>
      </c>
      <c r="N7" s="10">
        <v>5300</v>
      </c>
      <c r="O7" s="10">
        <v>0</v>
      </c>
      <c r="P7" s="10">
        <v>0</v>
      </c>
      <c r="Q7" s="10">
        <v>0</v>
      </c>
      <c r="R7" s="10">
        <v>0</v>
      </c>
      <c r="S7" s="3">
        <v>11100</v>
      </c>
      <c r="T7" s="2">
        <v>7500</v>
      </c>
      <c r="U7" s="10">
        <v>7790</v>
      </c>
      <c r="V7" s="10">
        <v>0</v>
      </c>
      <c r="W7" s="10">
        <v>0</v>
      </c>
      <c r="X7" s="10">
        <v>0</v>
      </c>
      <c r="Y7" s="10">
        <v>0</v>
      </c>
      <c r="Z7" s="3">
        <v>1190</v>
      </c>
      <c r="AA7" s="2">
        <v>11340</v>
      </c>
      <c r="AB7" s="10">
        <v>0</v>
      </c>
      <c r="AC7" s="10">
        <v>1290</v>
      </c>
      <c r="AD7" s="10">
        <v>1045</v>
      </c>
      <c r="AE7" s="10">
        <v>0</v>
      </c>
      <c r="AF7" s="10">
        <v>0</v>
      </c>
      <c r="AG7" s="3">
        <v>0</v>
      </c>
      <c r="AH7" s="10">
        <v>0</v>
      </c>
      <c r="AI7" s="3">
        <v>950</v>
      </c>
      <c r="AK7" s="117">
        <f t="shared" si="5"/>
        <v>75175</v>
      </c>
      <c r="AL7" s="110">
        <v>500000</v>
      </c>
      <c r="AM7" s="78">
        <f t="shared" si="6"/>
        <v>0.15035000000000001</v>
      </c>
      <c r="AO7" s="86">
        <v>0</v>
      </c>
      <c r="AP7" s="166">
        <f t="shared" si="7"/>
        <v>0</v>
      </c>
      <c r="AQ7" s="70">
        <f t="shared" si="1"/>
        <v>2505.8333333333335</v>
      </c>
      <c r="AR7" s="171">
        <f t="shared" si="2"/>
        <v>16129.032258064517</v>
      </c>
      <c r="AS7" s="69">
        <f t="shared" si="8"/>
        <v>0.15536166666666668</v>
      </c>
      <c r="AT7" s="171">
        <f t="shared" si="3"/>
        <v>0</v>
      </c>
      <c r="AU7" s="78">
        <f t="shared" si="9"/>
        <v>0</v>
      </c>
      <c r="AV7" s="166">
        <f t="shared" si="10"/>
        <v>1</v>
      </c>
      <c r="AW7" s="117">
        <f t="shared" si="11"/>
        <v>75175</v>
      </c>
      <c r="AX7" s="78">
        <f t="shared" si="4"/>
        <v>0.15035000000000001</v>
      </c>
    </row>
    <row r="8" spans="1:50" x14ac:dyDescent="0.25">
      <c r="A8" s="156">
        <v>31</v>
      </c>
      <c r="B8" s="18">
        <v>4</v>
      </c>
      <c r="C8" s="88" t="s">
        <v>8</v>
      </c>
      <c r="D8" s="92" t="s">
        <v>0</v>
      </c>
      <c r="E8" s="150">
        <v>23230</v>
      </c>
      <c r="F8" s="2">
        <v>0</v>
      </c>
      <c r="G8" s="10">
        <v>6760</v>
      </c>
      <c r="H8" s="10">
        <v>0</v>
      </c>
      <c r="I8" s="10">
        <v>0</v>
      </c>
      <c r="J8" s="10">
        <v>35240</v>
      </c>
      <c r="K8" s="10">
        <v>15900</v>
      </c>
      <c r="L8" s="3">
        <v>0</v>
      </c>
      <c r="M8" s="2">
        <v>17550</v>
      </c>
      <c r="N8" s="10">
        <v>10000</v>
      </c>
      <c r="O8" s="10">
        <v>0</v>
      </c>
      <c r="P8" s="10">
        <v>11780</v>
      </c>
      <c r="Q8" s="10">
        <v>3011.5</v>
      </c>
      <c r="R8" s="10">
        <v>0</v>
      </c>
      <c r="S8" s="3">
        <v>0</v>
      </c>
      <c r="T8" s="2">
        <v>0</v>
      </c>
      <c r="U8" s="10">
        <v>35000</v>
      </c>
      <c r="V8" s="10">
        <v>0</v>
      </c>
      <c r="W8" s="10">
        <v>0</v>
      </c>
      <c r="X8" s="10">
        <v>0</v>
      </c>
      <c r="Y8" s="10">
        <v>24990</v>
      </c>
      <c r="Z8" s="3">
        <v>15100</v>
      </c>
      <c r="AA8" s="2">
        <v>0</v>
      </c>
      <c r="AB8" s="10">
        <v>7380</v>
      </c>
      <c r="AC8" s="10">
        <v>16501.5</v>
      </c>
      <c r="AD8" s="10">
        <v>0</v>
      </c>
      <c r="AE8" s="10">
        <v>15770</v>
      </c>
      <c r="AF8" s="10">
        <v>0</v>
      </c>
      <c r="AG8" s="3">
        <v>0</v>
      </c>
      <c r="AH8" s="10">
        <v>0</v>
      </c>
      <c r="AI8" s="3">
        <v>0</v>
      </c>
      <c r="AK8" s="117">
        <f t="shared" si="5"/>
        <v>238213</v>
      </c>
      <c r="AL8" s="110">
        <v>500000</v>
      </c>
      <c r="AM8" s="78">
        <f t="shared" si="6"/>
        <v>0.47642600000000002</v>
      </c>
      <c r="AO8" s="86">
        <v>0</v>
      </c>
      <c r="AP8" s="166">
        <f t="shared" si="7"/>
        <v>0</v>
      </c>
      <c r="AQ8" s="70">
        <f t="shared" si="1"/>
        <v>7940.4333333333334</v>
      </c>
      <c r="AR8" s="171">
        <f t="shared" si="2"/>
        <v>16129.032258064517</v>
      </c>
      <c r="AS8" s="69">
        <f t="shared" si="8"/>
        <v>0.49230686666666662</v>
      </c>
      <c r="AT8" s="171">
        <f t="shared" si="3"/>
        <v>0</v>
      </c>
      <c r="AU8" s="78">
        <f t="shared" si="9"/>
        <v>0</v>
      </c>
      <c r="AV8" s="166">
        <f t="shared" si="10"/>
        <v>1</v>
      </c>
      <c r="AW8" s="117">
        <f t="shared" si="11"/>
        <v>238213</v>
      </c>
      <c r="AX8" s="78">
        <f t="shared" si="4"/>
        <v>0.47642600000000002</v>
      </c>
    </row>
    <row r="9" spans="1:50" x14ac:dyDescent="0.25">
      <c r="A9" s="156">
        <v>29</v>
      </c>
      <c r="B9" s="18">
        <v>5</v>
      </c>
      <c r="C9" s="88" t="s">
        <v>8</v>
      </c>
      <c r="D9" s="92" t="s">
        <v>1</v>
      </c>
      <c r="E9" s="150">
        <v>38827.5</v>
      </c>
      <c r="F9" s="2">
        <v>0</v>
      </c>
      <c r="G9" s="10">
        <v>10140</v>
      </c>
      <c r="H9" s="10">
        <v>8700</v>
      </c>
      <c r="I9" s="10">
        <v>12410</v>
      </c>
      <c r="J9" s="10">
        <v>24320</v>
      </c>
      <c r="K9" s="10">
        <v>12600</v>
      </c>
      <c r="L9" s="3">
        <v>15300</v>
      </c>
      <c r="M9" s="2">
        <v>4660</v>
      </c>
      <c r="N9" s="10">
        <v>0</v>
      </c>
      <c r="O9" s="10">
        <v>2440</v>
      </c>
      <c r="P9" s="10">
        <v>26790</v>
      </c>
      <c r="Q9" s="10">
        <v>3990</v>
      </c>
      <c r="R9" s="10">
        <v>36340</v>
      </c>
      <c r="S9" s="3">
        <v>24120</v>
      </c>
      <c r="T9" s="2">
        <v>22340</v>
      </c>
      <c r="U9" s="10">
        <v>42530</v>
      </c>
      <c r="V9" s="10">
        <v>9984</v>
      </c>
      <c r="W9" s="10">
        <v>0</v>
      </c>
      <c r="X9" s="10">
        <v>31790</v>
      </c>
      <c r="Y9" s="10">
        <v>21070</v>
      </c>
      <c r="Z9" s="3">
        <v>6066</v>
      </c>
      <c r="AA9" s="2">
        <v>1889</v>
      </c>
      <c r="AB9" s="10">
        <v>2350</v>
      </c>
      <c r="AC9" s="10">
        <v>5900</v>
      </c>
      <c r="AD9" s="10">
        <v>15561</v>
      </c>
      <c r="AE9" s="10">
        <v>0</v>
      </c>
      <c r="AF9" s="10">
        <v>10940</v>
      </c>
      <c r="AG9" s="3">
        <v>14600</v>
      </c>
      <c r="AH9" s="10">
        <v>5048</v>
      </c>
      <c r="AI9" s="3">
        <v>0</v>
      </c>
      <c r="AK9" s="117">
        <f t="shared" si="5"/>
        <v>410705.5</v>
      </c>
      <c r="AL9" s="110">
        <v>1000000</v>
      </c>
      <c r="AM9" s="78">
        <f t="shared" si="6"/>
        <v>0.4107055</v>
      </c>
      <c r="AO9" s="86">
        <v>455625</v>
      </c>
      <c r="AP9" s="166">
        <f t="shared" si="7"/>
        <v>1</v>
      </c>
      <c r="AQ9" s="70">
        <f t="shared" si="1"/>
        <v>13690.183333333332</v>
      </c>
      <c r="AR9" s="171">
        <f t="shared" si="2"/>
        <v>32258.064516129034</v>
      </c>
      <c r="AS9" s="69">
        <f t="shared" si="8"/>
        <v>0.42439568333333327</v>
      </c>
      <c r="AT9" s="171">
        <f t="shared" si="3"/>
        <v>14697.58064516129</v>
      </c>
      <c r="AU9" s="78">
        <f t="shared" si="9"/>
        <v>-9.8588751714677625E-2</v>
      </c>
      <c r="AV9" s="166">
        <f t="shared" si="10"/>
        <v>1</v>
      </c>
      <c r="AW9" s="117">
        <f t="shared" si="11"/>
        <v>410705.5</v>
      </c>
      <c r="AX9" s="78">
        <f t="shared" si="4"/>
        <v>0.4107055</v>
      </c>
    </row>
    <row r="10" spans="1:50" x14ac:dyDescent="0.25">
      <c r="A10" s="156">
        <v>10</v>
      </c>
      <c r="B10" s="18">
        <v>6</v>
      </c>
      <c r="C10" s="88" t="s">
        <v>272</v>
      </c>
      <c r="D10" s="92" t="s">
        <v>5</v>
      </c>
      <c r="E10" s="150">
        <v>61500</v>
      </c>
      <c r="F10" s="2">
        <v>26477.5</v>
      </c>
      <c r="G10" s="10">
        <v>25330</v>
      </c>
      <c r="H10" s="10">
        <v>33900</v>
      </c>
      <c r="I10" s="10">
        <v>9700</v>
      </c>
      <c r="J10" s="10">
        <v>70841</v>
      </c>
      <c r="K10" s="10">
        <v>26500</v>
      </c>
      <c r="L10" s="3">
        <v>54320</v>
      </c>
      <c r="M10" s="2">
        <v>15890</v>
      </c>
      <c r="N10" s="10">
        <v>8800</v>
      </c>
      <c r="O10" s="10">
        <v>38140</v>
      </c>
      <c r="P10" s="10">
        <v>0</v>
      </c>
      <c r="Q10" s="10">
        <v>6312</v>
      </c>
      <c r="R10" s="10">
        <v>72624</v>
      </c>
      <c r="S10" s="3">
        <v>49725</v>
      </c>
      <c r="T10" s="2">
        <v>27400</v>
      </c>
      <c r="U10" s="10">
        <v>37034</v>
      </c>
      <c r="V10" s="10">
        <v>32500</v>
      </c>
      <c r="W10" s="10">
        <v>49082</v>
      </c>
      <c r="X10" s="10">
        <v>100094</v>
      </c>
      <c r="Y10" s="10">
        <v>51676.5</v>
      </c>
      <c r="Z10" s="3">
        <v>60975</v>
      </c>
      <c r="AA10" s="2">
        <v>0</v>
      </c>
      <c r="AB10" s="10">
        <v>0</v>
      </c>
      <c r="AC10" s="10">
        <v>67425</v>
      </c>
      <c r="AD10" s="10">
        <v>22060</v>
      </c>
      <c r="AE10" s="10">
        <v>4704</v>
      </c>
      <c r="AF10" s="10">
        <v>42615</v>
      </c>
      <c r="AG10" s="3">
        <v>46631</v>
      </c>
      <c r="AH10" s="10">
        <v>8740</v>
      </c>
      <c r="AI10" s="3">
        <v>0</v>
      </c>
      <c r="AK10" s="117">
        <f t="shared" si="5"/>
        <v>1050996</v>
      </c>
      <c r="AL10" s="110">
        <v>1000000</v>
      </c>
      <c r="AM10" s="78">
        <f t="shared" si="6"/>
        <v>1.050996</v>
      </c>
      <c r="AO10" s="86">
        <v>0</v>
      </c>
      <c r="AP10" s="166">
        <f t="shared" si="7"/>
        <v>0</v>
      </c>
      <c r="AQ10" s="70">
        <f t="shared" si="1"/>
        <v>35033.199999999997</v>
      </c>
      <c r="AR10" s="171">
        <f t="shared" si="2"/>
        <v>32258.064516129034</v>
      </c>
      <c r="AS10" s="69">
        <f>IF(AR10&lt;&gt;0,AQ10/AR10,0)</f>
        <v>1.0860291999999998</v>
      </c>
      <c r="AT10" s="171">
        <f t="shared" si="3"/>
        <v>0</v>
      </c>
      <c r="AU10" s="78">
        <f t="shared" si="9"/>
        <v>0</v>
      </c>
      <c r="AV10" s="166">
        <f t="shared" si="10"/>
        <v>1</v>
      </c>
      <c r="AW10" s="117">
        <f t="shared" si="11"/>
        <v>1050996</v>
      </c>
      <c r="AX10" s="78">
        <f t="shared" si="4"/>
        <v>1.050996</v>
      </c>
    </row>
    <row r="11" spans="1:50" x14ac:dyDescent="0.25">
      <c r="A11" s="156">
        <v>33</v>
      </c>
      <c r="B11" s="18">
        <v>7</v>
      </c>
      <c r="C11" s="88" t="s">
        <v>272</v>
      </c>
      <c r="D11" s="92" t="s">
        <v>6</v>
      </c>
      <c r="E11" s="150">
        <v>10600.5</v>
      </c>
      <c r="F11" s="2">
        <v>32525</v>
      </c>
      <c r="G11" s="10">
        <v>4190</v>
      </c>
      <c r="H11" s="10">
        <v>15500</v>
      </c>
      <c r="I11" s="10">
        <v>15375</v>
      </c>
      <c r="J11" s="10">
        <v>0</v>
      </c>
      <c r="K11" s="10">
        <v>18900</v>
      </c>
      <c r="L11" s="3">
        <v>15500</v>
      </c>
      <c r="M11" s="2">
        <v>19030</v>
      </c>
      <c r="N11" s="10">
        <v>31520</v>
      </c>
      <c r="O11" s="10">
        <v>21300</v>
      </c>
      <c r="P11" s="10">
        <v>14500</v>
      </c>
      <c r="Q11" s="10">
        <v>9769</v>
      </c>
      <c r="R11" s="10">
        <v>32580</v>
      </c>
      <c r="S11" s="3">
        <v>37935</v>
      </c>
      <c r="T11" s="2">
        <v>34200</v>
      </c>
      <c r="U11" s="10">
        <v>19100</v>
      </c>
      <c r="V11" s="10">
        <v>20445</v>
      </c>
      <c r="W11" s="10">
        <v>22260</v>
      </c>
      <c r="X11" s="10">
        <v>20210</v>
      </c>
      <c r="Y11" s="10">
        <v>32130</v>
      </c>
      <c r="Z11" s="3">
        <v>42402.75</v>
      </c>
      <c r="AA11" s="2">
        <v>-20825</v>
      </c>
      <c r="AB11" s="10">
        <v>12900</v>
      </c>
      <c r="AC11" s="10">
        <v>0</v>
      </c>
      <c r="AD11" s="10">
        <v>29600</v>
      </c>
      <c r="AE11" s="10">
        <v>0</v>
      </c>
      <c r="AF11" s="10">
        <v>0</v>
      </c>
      <c r="AG11" s="3">
        <v>43090</v>
      </c>
      <c r="AH11" s="10">
        <v>11190</v>
      </c>
      <c r="AI11" s="3">
        <v>0</v>
      </c>
      <c r="AK11" s="117">
        <f t="shared" si="5"/>
        <v>545927.25</v>
      </c>
      <c r="AL11" s="110">
        <v>1000000</v>
      </c>
      <c r="AM11" s="78">
        <f t="shared" si="6"/>
        <v>0.54592724999999998</v>
      </c>
      <c r="AO11" s="86">
        <v>0</v>
      </c>
      <c r="AP11" s="166">
        <f t="shared" si="7"/>
        <v>0</v>
      </c>
      <c r="AQ11" s="70">
        <f t="shared" si="1"/>
        <v>18197.575000000001</v>
      </c>
      <c r="AR11" s="171">
        <f t="shared" si="2"/>
        <v>32258.064516129034</v>
      </c>
      <c r="AS11" s="69">
        <f t="shared" si="8"/>
        <v>0.56412482499999994</v>
      </c>
      <c r="AT11" s="171">
        <f t="shared" si="3"/>
        <v>0</v>
      </c>
      <c r="AU11" s="78">
        <f t="shared" si="9"/>
        <v>0</v>
      </c>
      <c r="AV11" s="166">
        <f t="shared" si="10"/>
        <v>1</v>
      </c>
      <c r="AW11" s="117">
        <f t="shared" si="11"/>
        <v>545927.25</v>
      </c>
      <c r="AX11" s="78">
        <f t="shared" si="4"/>
        <v>0.54592724999999998</v>
      </c>
    </row>
    <row r="12" spans="1:50" x14ac:dyDescent="0.25">
      <c r="A12" s="156">
        <v>34</v>
      </c>
      <c r="B12" s="18">
        <v>8</v>
      </c>
      <c r="C12" s="88" t="s">
        <v>12</v>
      </c>
      <c r="D12" s="92" t="s">
        <v>11</v>
      </c>
      <c r="E12" s="150">
        <v>12170</v>
      </c>
      <c r="F12" s="2">
        <v>14730</v>
      </c>
      <c r="G12" s="10">
        <v>2460</v>
      </c>
      <c r="H12" s="10">
        <v>7780.5</v>
      </c>
      <c r="I12" s="10">
        <v>8840</v>
      </c>
      <c r="J12" s="10">
        <v>9100</v>
      </c>
      <c r="K12" s="10">
        <v>10100</v>
      </c>
      <c r="L12" s="3">
        <v>49750</v>
      </c>
      <c r="M12" s="2">
        <v>9110</v>
      </c>
      <c r="N12" s="10">
        <v>9300</v>
      </c>
      <c r="O12" s="10">
        <v>15599</v>
      </c>
      <c r="P12" s="10">
        <v>1</v>
      </c>
      <c r="Q12" s="10">
        <v>33085</v>
      </c>
      <c r="R12" s="10">
        <v>16736.5</v>
      </c>
      <c r="S12" s="3">
        <v>23570</v>
      </c>
      <c r="T12" s="2">
        <v>9900</v>
      </c>
      <c r="U12" s="10">
        <v>10543.5</v>
      </c>
      <c r="V12" s="10">
        <v>0</v>
      </c>
      <c r="W12" s="10">
        <v>15853</v>
      </c>
      <c r="X12" s="10">
        <v>7020</v>
      </c>
      <c r="Y12" s="10">
        <v>0</v>
      </c>
      <c r="Z12" s="3">
        <v>8724.5</v>
      </c>
      <c r="AA12" s="2">
        <v>3690</v>
      </c>
      <c r="AB12" s="10">
        <v>9000</v>
      </c>
      <c r="AC12" s="10">
        <v>0</v>
      </c>
      <c r="AD12" s="10">
        <v>7400</v>
      </c>
      <c r="AE12" s="10">
        <v>16755</v>
      </c>
      <c r="AF12" s="10">
        <v>51760</v>
      </c>
      <c r="AG12" s="3">
        <v>22104</v>
      </c>
      <c r="AH12" s="10">
        <v>0</v>
      </c>
      <c r="AI12" s="3">
        <v>7584</v>
      </c>
      <c r="AK12" s="117">
        <f t="shared" si="5"/>
        <v>392666</v>
      </c>
      <c r="AL12" s="110">
        <v>1000000</v>
      </c>
      <c r="AM12" s="78">
        <f t="shared" si="6"/>
        <v>0.39266600000000002</v>
      </c>
      <c r="AO12" s="86">
        <v>0</v>
      </c>
      <c r="AP12" s="166">
        <f t="shared" si="7"/>
        <v>0</v>
      </c>
      <c r="AQ12" s="70">
        <f t="shared" si="1"/>
        <v>13088.866666666667</v>
      </c>
      <c r="AR12" s="171">
        <f t="shared" si="2"/>
        <v>32258.064516129034</v>
      </c>
      <c r="AS12" s="69">
        <f t="shared" si="8"/>
        <v>0.40575486666666666</v>
      </c>
      <c r="AT12" s="171">
        <f t="shared" si="3"/>
        <v>0</v>
      </c>
      <c r="AU12" s="78">
        <f t="shared" si="9"/>
        <v>0</v>
      </c>
      <c r="AV12" s="166">
        <f t="shared" si="10"/>
        <v>1</v>
      </c>
      <c r="AW12" s="117">
        <f t="shared" si="11"/>
        <v>392666</v>
      </c>
      <c r="AX12" s="78">
        <f t="shared" si="4"/>
        <v>0.39266600000000002</v>
      </c>
    </row>
    <row r="13" spans="1:50" x14ac:dyDescent="0.25">
      <c r="A13" s="156">
        <v>98</v>
      </c>
      <c r="B13" s="18">
        <v>9</v>
      </c>
      <c r="C13" s="88" t="s">
        <v>561</v>
      </c>
      <c r="D13" s="92" t="s">
        <v>562</v>
      </c>
      <c r="E13" s="150">
        <v>0</v>
      </c>
      <c r="F13" s="2">
        <v>9912.5</v>
      </c>
      <c r="G13" s="10">
        <v>-3204</v>
      </c>
      <c r="H13" s="10">
        <v>8679</v>
      </c>
      <c r="I13" s="10">
        <v>-6160</v>
      </c>
      <c r="J13" s="10">
        <v>11993.5</v>
      </c>
      <c r="K13" s="10">
        <v>4340</v>
      </c>
      <c r="L13" s="3">
        <v>0</v>
      </c>
      <c r="M13" s="2">
        <v>6377</v>
      </c>
      <c r="N13" s="10">
        <v>0</v>
      </c>
      <c r="O13" s="10">
        <v>10150</v>
      </c>
      <c r="P13" s="10">
        <v>5530</v>
      </c>
      <c r="Q13" s="10">
        <v>0</v>
      </c>
      <c r="R13" s="10">
        <v>8498</v>
      </c>
      <c r="S13" s="3">
        <v>0</v>
      </c>
      <c r="T13" s="2">
        <v>-5250</v>
      </c>
      <c r="U13" s="10">
        <v>9436</v>
      </c>
      <c r="V13" s="10">
        <v>-20436</v>
      </c>
      <c r="W13" s="10">
        <v>0</v>
      </c>
      <c r="X13" s="10">
        <v>0</v>
      </c>
      <c r="Y13" s="10">
        <v>2240</v>
      </c>
      <c r="Z13" s="3">
        <v>0</v>
      </c>
      <c r="AA13" s="2">
        <v>0</v>
      </c>
      <c r="AB13" s="10">
        <v>2219</v>
      </c>
      <c r="AC13" s="10">
        <v>17150</v>
      </c>
      <c r="AD13" s="10">
        <v>20909</v>
      </c>
      <c r="AE13" s="10">
        <v>0</v>
      </c>
      <c r="AF13" s="10">
        <v>0</v>
      </c>
      <c r="AG13" s="3">
        <v>0</v>
      </c>
      <c r="AH13" s="10">
        <v>29687</v>
      </c>
      <c r="AI13" s="3">
        <v>-8870</v>
      </c>
      <c r="AK13" s="117">
        <f t="shared" ref="AK13" si="12">SUM(E13:AI13)</f>
        <v>103201</v>
      </c>
      <c r="AL13" s="110">
        <f>$AK13</f>
        <v>103201</v>
      </c>
      <c r="AM13" s="78">
        <f>IF(AL13&lt;&gt;0,AK13/AL13,0)</f>
        <v>1</v>
      </c>
      <c r="AO13" s="86">
        <v>78286</v>
      </c>
      <c r="AP13" s="166">
        <f t="shared" si="7"/>
        <v>1</v>
      </c>
      <c r="AQ13" s="70">
        <f t="shared" ref="AQ13" si="13">AK13/COUNTIF($E$15:$AI$15,"&gt;0")</f>
        <v>3440.0333333333333</v>
      </c>
      <c r="AR13" s="171">
        <f t="shared" ref="AR13" si="14">AL13/$AR$2</f>
        <v>3329.0645161290322</v>
      </c>
      <c r="AS13" s="69">
        <f t="shared" ref="AS13" si="15">IF(AR13&lt;&gt;0,AQ13/AR13,0)</f>
        <v>1.0333333333333334</v>
      </c>
      <c r="AT13" s="171">
        <f t="shared" ref="AT13" si="16">AO13/$AR$2</f>
        <v>2525.3548387096776</v>
      </c>
      <c r="AU13" s="78">
        <f t="shared" si="9"/>
        <v>0.318256137751322</v>
      </c>
      <c r="AV13" s="166">
        <f t="shared" si="10"/>
        <v>1</v>
      </c>
      <c r="AW13" s="117">
        <f>$AK13</f>
        <v>103201</v>
      </c>
      <c r="AX13" s="78">
        <f t="shared" si="4"/>
        <v>1</v>
      </c>
    </row>
    <row r="14" spans="1:50" x14ac:dyDescent="0.25">
      <c r="B14" s="109"/>
      <c r="C14" s="89"/>
      <c r="D14" s="68"/>
      <c r="E14" s="151"/>
      <c r="F14" s="106"/>
      <c r="G14" s="105"/>
      <c r="H14" s="105"/>
      <c r="I14" s="105"/>
      <c r="J14" s="105"/>
      <c r="K14" s="105"/>
      <c r="L14" s="107"/>
      <c r="M14" s="106"/>
      <c r="N14" s="105"/>
      <c r="O14" s="105"/>
      <c r="P14" s="105"/>
      <c r="Q14" s="105"/>
      <c r="R14" s="105"/>
      <c r="S14" s="107"/>
      <c r="T14" s="106"/>
      <c r="U14" s="105"/>
      <c r="V14" s="105"/>
      <c r="W14" s="105"/>
      <c r="X14" s="105"/>
      <c r="Y14" s="105"/>
      <c r="Z14" s="107"/>
      <c r="AA14" s="106"/>
      <c r="AB14" s="105"/>
      <c r="AC14" s="105"/>
      <c r="AD14" s="105"/>
      <c r="AE14" s="105"/>
      <c r="AF14" s="105"/>
      <c r="AG14" s="107"/>
      <c r="AH14" s="105"/>
      <c r="AI14" s="107"/>
      <c r="AK14" s="118"/>
      <c r="AL14" s="111"/>
      <c r="AM14" s="79"/>
      <c r="AO14" s="86"/>
      <c r="AP14" s="166"/>
      <c r="AQ14" s="67"/>
      <c r="AR14" s="20"/>
      <c r="AS14" s="21"/>
      <c r="AT14" s="20"/>
      <c r="AU14" s="79"/>
      <c r="AV14" s="166"/>
      <c r="AW14" s="118"/>
      <c r="AX14" s="79"/>
    </row>
    <row r="15" spans="1:50" ht="15.75" thickBot="1" x14ac:dyDescent="0.3">
      <c r="B15" s="23"/>
      <c r="C15" s="94"/>
      <c r="D15" s="95" t="s">
        <v>461</v>
      </c>
      <c r="E15" s="152">
        <f t="shared" ref="E15:AI15" si="17">SUM(E5:E14)</f>
        <v>194129</v>
      </c>
      <c r="F15" s="131">
        <f t="shared" si="17"/>
        <v>135695</v>
      </c>
      <c r="G15" s="129">
        <f t="shared" si="17"/>
        <v>94476</v>
      </c>
      <c r="H15" s="129">
        <f t="shared" si="17"/>
        <v>88969.5</v>
      </c>
      <c r="I15" s="129">
        <f t="shared" si="17"/>
        <v>64120</v>
      </c>
      <c r="J15" s="129">
        <f t="shared" si="17"/>
        <v>183444.5</v>
      </c>
      <c r="K15" s="129">
        <f t="shared" si="17"/>
        <v>118051.5</v>
      </c>
      <c r="L15" s="130">
        <f t="shared" si="17"/>
        <v>176924.5</v>
      </c>
      <c r="M15" s="131">
        <f t="shared" si="17"/>
        <v>72617</v>
      </c>
      <c r="N15" s="129">
        <f t="shared" si="17"/>
        <v>75220</v>
      </c>
      <c r="O15" s="129">
        <f t="shared" si="17"/>
        <v>105211</v>
      </c>
      <c r="P15" s="129">
        <f t="shared" si="17"/>
        <v>68061</v>
      </c>
      <c r="Q15" s="129">
        <f t="shared" si="17"/>
        <v>76527.5</v>
      </c>
      <c r="R15" s="129">
        <f t="shared" si="17"/>
        <v>237808.5</v>
      </c>
      <c r="S15" s="130">
        <f t="shared" si="17"/>
        <v>151260</v>
      </c>
      <c r="T15" s="131">
        <f t="shared" si="17"/>
        <v>136790</v>
      </c>
      <c r="U15" s="129">
        <f t="shared" si="17"/>
        <v>187232.5</v>
      </c>
      <c r="V15" s="129">
        <f t="shared" si="17"/>
        <v>85150.5</v>
      </c>
      <c r="W15" s="129">
        <f t="shared" si="17"/>
        <v>114738</v>
      </c>
      <c r="X15" s="129">
        <f t="shared" si="17"/>
        <v>160114</v>
      </c>
      <c r="Y15" s="129">
        <f t="shared" si="17"/>
        <v>194519</v>
      </c>
      <c r="Z15" s="130">
        <f t="shared" si="17"/>
        <v>185813.75</v>
      </c>
      <c r="AA15" s="131">
        <f t="shared" si="17"/>
        <v>-6594.5</v>
      </c>
      <c r="AB15" s="129">
        <f t="shared" si="17"/>
        <v>144100.5</v>
      </c>
      <c r="AC15" s="129">
        <f t="shared" si="17"/>
        <v>125961.5</v>
      </c>
      <c r="AD15" s="129">
        <f t="shared" si="17"/>
        <v>110817</v>
      </c>
      <c r="AE15" s="129">
        <f t="shared" si="17"/>
        <v>52139</v>
      </c>
      <c r="AF15" s="129">
        <f t="shared" si="17"/>
        <v>128315</v>
      </c>
      <c r="AG15" s="130">
        <f t="shared" si="17"/>
        <v>152483.5</v>
      </c>
      <c r="AH15" s="129">
        <f t="shared" si="17"/>
        <v>102442.5</v>
      </c>
      <c r="AI15" s="130">
        <f t="shared" si="17"/>
        <v>28191.5</v>
      </c>
      <c r="AK15" s="119">
        <f>SUM(AK5:AK14)</f>
        <v>3744728.75</v>
      </c>
      <c r="AL15" s="112">
        <f>SUM(AL5:AL14)</f>
        <v>7103201</v>
      </c>
      <c r="AM15" s="80">
        <f>IF(AL15&lt;&gt;0,AK15/AL15,0)</f>
        <v>0.5271889039884976</v>
      </c>
      <c r="AO15" s="135">
        <f>SUM(AO5:AO13)</f>
        <v>2847532.25</v>
      </c>
      <c r="AP15" s="166"/>
      <c r="AQ15" s="113">
        <f>AK15/COUNTIF($E$15:$AI$15,"&gt;0")</f>
        <v>124824.29166666667</v>
      </c>
      <c r="AR15" s="114">
        <f>AL15/$AR$2</f>
        <v>229135.51612903227</v>
      </c>
      <c r="AS15" s="115">
        <f>IF(AR15&lt;&gt;0,AQ15/AR15,0)</f>
        <v>0.54476186745478083</v>
      </c>
      <c r="AT15" s="114">
        <f t="shared" ref="AT15" si="18">AO15/$AR$2</f>
        <v>91855.879032258061</v>
      </c>
      <c r="AU15" s="80">
        <f>IFERROR(SUMPRODUCT($AP$5:$AP$13,$AV$5:$AV$13,AW5:AW13)/SUMPRODUCT($AP$5:$AP$13,$AV$5:$AV$13,AO5:AO13)-1,0)</f>
        <v>-0.49368387311504547</v>
      </c>
      <c r="AV15" s="166"/>
      <c r="AW15" s="119">
        <f>SUM(AW5:AW14)</f>
        <v>3744728.75</v>
      </c>
      <c r="AX15" s="80">
        <f>IF(AL15&lt;&gt;0,AW15/AL15,0)</f>
        <v>0.5271889039884976</v>
      </c>
    </row>
    <row r="16" spans="1:50" ht="5.0999999999999996" customHeight="1" thickBot="1" x14ac:dyDescent="0.3">
      <c r="D16" s="128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K16" s="125"/>
      <c r="AL16" s="125"/>
      <c r="AM16" s="123"/>
      <c r="AO16" s="124"/>
      <c r="AP16" s="166"/>
      <c r="AQ16" s="126"/>
      <c r="AR16" s="126"/>
      <c r="AS16" s="127"/>
      <c r="AT16" s="126"/>
      <c r="AU16" s="123"/>
      <c r="AV16" s="166"/>
      <c r="AW16" s="125"/>
      <c r="AX16" s="123"/>
    </row>
    <row r="17" spans="1:50" s="17" customFormat="1" ht="45" customHeight="1" thickBot="1" x14ac:dyDescent="0.3">
      <c r="A17" s="157"/>
      <c r="B17" s="90" t="str">
        <f t="shared" ref="B17:AI17" si="19">B4</f>
        <v>N</v>
      </c>
      <c r="C17" s="91" t="str">
        <f t="shared" si="19"/>
        <v>Brand</v>
      </c>
      <c r="D17" s="102" t="str">
        <f t="shared" si="19"/>
        <v>Stores</v>
      </c>
      <c r="E17" s="28">
        <f t="shared" si="19"/>
        <v>1</v>
      </c>
      <c r="F17" s="153">
        <f t="shared" si="19"/>
        <v>2</v>
      </c>
      <c r="G17" s="154">
        <f t="shared" si="19"/>
        <v>3</v>
      </c>
      <c r="H17" s="154">
        <f t="shared" si="19"/>
        <v>4</v>
      </c>
      <c r="I17" s="154">
        <f t="shared" si="19"/>
        <v>5</v>
      </c>
      <c r="J17" s="154">
        <f t="shared" si="19"/>
        <v>6</v>
      </c>
      <c r="K17" s="154">
        <f t="shared" si="19"/>
        <v>7</v>
      </c>
      <c r="L17" s="155">
        <f t="shared" si="19"/>
        <v>8</v>
      </c>
      <c r="M17" s="153">
        <f t="shared" si="19"/>
        <v>9</v>
      </c>
      <c r="N17" s="154">
        <f t="shared" si="19"/>
        <v>10</v>
      </c>
      <c r="O17" s="154">
        <f t="shared" si="19"/>
        <v>11</v>
      </c>
      <c r="P17" s="154">
        <f t="shared" si="19"/>
        <v>12</v>
      </c>
      <c r="Q17" s="154">
        <f t="shared" si="19"/>
        <v>13</v>
      </c>
      <c r="R17" s="154">
        <f t="shared" si="19"/>
        <v>14</v>
      </c>
      <c r="S17" s="155">
        <f t="shared" si="19"/>
        <v>15</v>
      </c>
      <c r="T17" s="153">
        <f t="shared" si="19"/>
        <v>16</v>
      </c>
      <c r="U17" s="154">
        <f t="shared" si="19"/>
        <v>17</v>
      </c>
      <c r="V17" s="154">
        <f t="shared" si="19"/>
        <v>18</v>
      </c>
      <c r="W17" s="154">
        <f t="shared" si="19"/>
        <v>19</v>
      </c>
      <c r="X17" s="154">
        <f t="shared" si="19"/>
        <v>20</v>
      </c>
      <c r="Y17" s="154">
        <f t="shared" si="19"/>
        <v>21</v>
      </c>
      <c r="Z17" s="155">
        <f t="shared" si="19"/>
        <v>22</v>
      </c>
      <c r="AA17" s="153">
        <f t="shared" si="19"/>
        <v>23</v>
      </c>
      <c r="AB17" s="154">
        <f t="shared" si="19"/>
        <v>24</v>
      </c>
      <c r="AC17" s="154">
        <f t="shared" si="19"/>
        <v>25</v>
      </c>
      <c r="AD17" s="154">
        <f t="shared" si="19"/>
        <v>26</v>
      </c>
      <c r="AE17" s="154">
        <f t="shared" si="19"/>
        <v>27</v>
      </c>
      <c r="AF17" s="154">
        <f t="shared" si="19"/>
        <v>28</v>
      </c>
      <c r="AG17" s="155">
        <f t="shared" si="19"/>
        <v>29</v>
      </c>
      <c r="AH17" s="28">
        <f t="shared" si="19"/>
        <v>30</v>
      </c>
      <c r="AI17" s="74">
        <f t="shared" si="19"/>
        <v>31</v>
      </c>
      <c r="AJ17" s="16"/>
      <c r="AK17" s="82" t="s">
        <v>274</v>
      </c>
      <c r="AL17" s="83" t="s">
        <v>275</v>
      </c>
      <c r="AM17" s="84" t="s">
        <v>276</v>
      </c>
      <c r="AN17" s="16"/>
      <c r="AO17" s="75" t="s">
        <v>467</v>
      </c>
      <c r="AP17" s="157"/>
      <c r="AQ17" s="98" t="s">
        <v>277</v>
      </c>
      <c r="AR17" s="99" t="s">
        <v>278</v>
      </c>
      <c r="AS17" s="100" t="s">
        <v>279</v>
      </c>
      <c r="AT17" s="99" t="s">
        <v>280</v>
      </c>
      <c r="AU17" s="101" t="s">
        <v>280</v>
      </c>
      <c r="AV17" s="170"/>
      <c r="AW17" s="98" t="s">
        <v>464</v>
      </c>
      <c r="AX17" s="101" t="s">
        <v>460</v>
      </c>
    </row>
    <row r="18" spans="1:50" x14ac:dyDescent="0.25">
      <c r="A18" s="156">
        <v>12</v>
      </c>
      <c r="B18" s="96">
        <f t="shared" ref="B18:D26" si="20">B5</f>
        <v>1</v>
      </c>
      <c r="C18" s="97" t="str">
        <f t="shared" si="20"/>
        <v>8BAGS</v>
      </c>
      <c r="D18" s="108" t="str">
        <f t="shared" si="20"/>
        <v>8BAGS Київ ТЦ "Ривер Молл"</v>
      </c>
      <c r="E18" s="5">
        <f t="shared" ref="E18:AI18" si="21">IFERROR(E5/E$29,0)</f>
        <v>298.66666666666669</v>
      </c>
      <c r="F18" s="4">
        <f t="shared" si="21"/>
        <v>585.06666666666672</v>
      </c>
      <c r="G18" s="5">
        <f t="shared" si="21"/>
        <v>389.33333333333331</v>
      </c>
      <c r="H18" s="5">
        <f t="shared" si="21"/>
        <v>384.26666666666665</v>
      </c>
      <c r="I18" s="5">
        <f t="shared" si="21"/>
        <v>392.66666666666669</v>
      </c>
      <c r="J18" s="5">
        <f t="shared" si="21"/>
        <v>0</v>
      </c>
      <c r="K18" s="5">
        <f t="shared" si="21"/>
        <v>594.70666666666671</v>
      </c>
      <c r="L18" s="9">
        <f t="shared" si="21"/>
        <v>605.66666666666663</v>
      </c>
      <c r="M18" s="4">
        <f t="shared" si="21"/>
        <v>0</v>
      </c>
      <c r="N18" s="5">
        <f t="shared" si="21"/>
        <v>274.66666666666669</v>
      </c>
      <c r="O18" s="5">
        <f t="shared" si="21"/>
        <v>49.12</v>
      </c>
      <c r="P18" s="5">
        <f t="shared" si="21"/>
        <v>252.26666666666668</v>
      </c>
      <c r="Q18" s="5">
        <f t="shared" si="21"/>
        <v>386.13333333333333</v>
      </c>
      <c r="R18" s="5">
        <f t="shared" si="21"/>
        <v>543.20000000000005</v>
      </c>
      <c r="S18" s="9">
        <f t="shared" si="21"/>
        <v>-6.4</v>
      </c>
      <c r="T18" s="4">
        <f t="shared" si="21"/>
        <v>212.8</v>
      </c>
      <c r="U18" s="5">
        <f t="shared" si="21"/>
        <v>663.97333333333336</v>
      </c>
      <c r="V18" s="5">
        <f t="shared" si="21"/>
        <v>1137.5333333333333</v>
      </c>
      <c r="W18" s="5">
        <f t="shared" si="21"/>
        <v>600</v>
      </c>
      <c r="X18" s="5">
        <f t="shared" si="21"/>
        <v>26.666666666666668</v>
      </c>
      <c r="Y18" s="5">
        <f t="shared" si="21"/>
        <v>182.4</v>
      </c>
      <c r="Z18" s="9">
        <f t="shared" si="21"/>
        <v>1065.9733333333334</v>
      </c>
      <c r="AA18" s="4">
        <f t="shared" si="21"/>
        <v>-290.09333333333331</v>
      </c>
      <c r="AB18" s="5">
        <f t="shared" si="21"/>
        <v>542.93333333333328</v>
      </c>
      <c r="AC18" s="5">
        <f t="shared" si="21"/>
        <v>228.93333333333334</v>
      </c>
      <c r="AD18" s="5">
        <f t="shared" si="21"/>
        <v>12.506666666666666</v>
      </c>
      <c r="AE18" s="5">
        <f t="shared" si="21"/>
        <v>397.6</v>
      </c>
      <c r="AF18" s="5">
        <f t="shared" si="21"/>
        <v>0</v>
      </c>
      <c r="AG18" s="9">
        <f t="shared" si="21"/>
        <v>600.6</v>
      </c>
      <c r="AH18" s="5">
        <f t="shared" si="21"/>
        <v>0</v>
      </c>
      <c r="AI18" s="9">
        <f t="shared" si="21"/>
        <v>616.79999999999995</v>
      </c>
      <c r="AK18" s="132">
        <f>SUM(E18:AI18)</f>
        <v>10747.986666666666</v>
      </c>
      <c r="AL18" s="133">
        <f t="shared" ref="AL18:AL26" si="22">IF(AL$29&lt;&gt;0,AL5/AL$29,0)</f>
        <v>26666.666666666668</v>
      </c>
      <c r="AM18" s="134">
        <f>IF(AL18&lt;&gt;0,AK18/AL18,0)</f>
        <v>0.40304949999999995</v>
      </c>
      <c r="AO18" s="120">
        <f t="shared" ref="AO18:AO26" si="23">IF(AO$29&lt;&gt;0,AO5/AO$29,0)</f>
        <v>25254.886666666665</v>
      </c>
      <c r="AP18" s="166">
        <f>SIGN(AO18)</f>
        <v>1</v>
      </c>
      <c r="AQ18" s="136">
        <f>AK18/COUNTIF($E$15:$AI$15,"&gt;0")</f>
        <v>358.26622222222221</v>
      </c>
      <c r="AR18" s="137">
        <f>AL18/$AR$2</f>
        <v>860.21505376344089</v>
      </c>
      <c r="AS18" s="138">
        <f>IF(AR18&lt;&gt;0,AQ18/AR18,0)</f>
        <v>0.41648448333333332</v>
      </c>
      <c r="AT18" s="137">
        <f>AO18/$AR$2</f>
        <v>814.67376344086017</v>
      </c>
      <c r="AU18" s="134">
        <f t="shared" ref="AU18:AU26" si="24">IFERROR(AW18/AO18-1,0)</f>
        <v>-0.57441952488138925</v>
      </c>
      <c r="AV18" s="166">
        <f>SIGN(AW18)</f>
        <v>1</v>
      </c>
      <c r="AW18" s="132">
        <f t="shared" ref="AW18:AW26" si="25">IF($AK$15&lt;&gt;0,AW5/$AK$15*$AK$28,0)</f>
        <v>10747.986666666668</v>
      </c>
      <c r="AX18" s="134">
        <f t="shared" ref="AX18:AX25" si="26">IF(AL18&lt;&gt;0,AW18/AL18,0)</f>
        <v>0.4030495</v>
      </c>
    </row>
    <row r="19" spans="1:50" x14ac:dyDescent="0.25">
      <c r="A19" s="156">
        <v>15</v>
      </c>
      <c r="B19" s="18">
        <f t="shared" si="20"/>
        <v>2</v>
      </c>
      <c r="C19" s="88" t="str">
        <f t="shared" si="20"/>
        <v>8BAGS</v>
      </c>
      <c r="D19" s="92" t="str">
        <f t="shared" si="20"/>
        <v>8BAGS Київ ТЦ "Гулливер"</v>
      </c>
      <c r="E19" s="10">
        <f t="shared" ref="E19:AI19" si="27">IFERROR(E6/E$29,0)</f>
        <v>593.36</v>
      </c>
      <c r="F19" s="2">
        <f t="shared" si="27"/>
        <v>600.26666666666665</v>
      </c>
      <c r="G19" s="10">
        <f t="shared" si="27"/>
        <v>861.33333333333337</v>
      </c>
      <c r="H19" s="10">
        <f t="shared" si="27"/>
        <v>0</v>
      </c>
      <c r="I19" s="10">
        <f t="shared" si="27"/>
        <v>195.46666666666667</v>
      </c>
      <c r="J19" s="10">
        <f t="shared" si="27"/>
        <v>852</v>
      </c>
      <c r="K19" s="10">
        <f t="shared" si="27"/>
        <v>79.2</v>
      </c>
      <c r="L19" s="3">
        <f t="shared" si="27"/>
        <v>582.98666666666668</v>
      </c>
      <c r="M19" s="2">
        <f t="shared" si="27"/>
        <v>0</v>
      </c>
      <c r="N19" s="10">
        <f t="shared" si="27"/>
        <v>0</v>
      </c>
      <c r="O19" s="10">
        <f t="shared" si="27"/>
        <v>419.73333333333335</v>
      </c>
      <c r="P19" s="10">
        <f t="shared" si="27"/>
        <v>0</v>
      </c>
      <c r="Q19" s="10">
        <f t="shared" si="27"/>
        <v>156.80000000000001</v>
      </c>
      <c r="R19" s="10">
        <f t="shared" si="27"/>
        <v>1350.9333333333334</v>
      </c>
      <c r="S19" s="3">
        <f t="shared" si="27"/>
        <v>134.66666666666666</v>
      </c>
      <c r="T19" s="2">
        <f t="shared" si="27"/>
        <v>872.5333333333333</v>
      </c>
      <c r="U19" s="10">
        <f t="shared" si="27"/>
        <v>24</v>
      </c>
      <c r="V19" s="10">
        <f t="shared" si="27"/>
        <v>0</v>
      </c>
      <c r="W19" s="10">
        <f t="shared" si="27"/>
        <v>134.47999999999999</v>
      </c>
      <c r="X19" s="10">
        <f t="shared" si="27"/>
        <v>0</v>
      </c>
      <c r="Y19" s="10">
        <f t="shared" si="27"/>
        <v>1481.9333333333334</v>
      </c>
      <c r="Z19" s="3">
        <f t="shared" si="27"/>
        <v>303.50666666666666</v>
      </c>
      <c r="AA19" s="2">
        <f t="shared" si="27"/>
        <v>218.4</v>
      </c>
      <c r="AB19" s="10">
        <f t="shared" si="27"/>
        <v>2397.1066666666666</v>
      </c>
      <c r="AC19" s="10">
        <f t="shared" si="27"/>
        <v>242.93333333333334</v>
      </c>
      <c r="AD19" s="10">
        <f t="shared" si="27"/>
        <v>367.28</v>
      </c>
      <c r="AE19" s="10">
        <f t="shared" si="27"/>
        <v>0</v>
      </c>
      <c r="AF19" s="10">
        <f t="shared" si="27"/>
        <v>613.33333333333337</v>
      </c>
      <c r="AG19" s="3">
        <f t="shared" si="27"/>
        <v>94.293333333333337</v>
      </c>
      <c r="AH19" s="10">
        <f t="shared" si="27"/>
        <v>1274.0666666666666</v>
      </c>
      <c r="AI19" s="3">
        <f t="shared" si="27"/>
        <v>143.93333333333334</v>
      </c>
      <c r="AK19" s="117">
        <f t="shared" ref="AK19:AK25" si="28">SUM(E19:AI19)</f>
        <v>13994.546666666663</v>
      </c>
      <c r="AL19" s="110">
        <f t="shared" si="22"/>
        <v>26666.666666666668</v>
      </c>
      <c r="AM19" s="78">
        <f t="shared" ref="AM19:AM25" si="29">IF(AL19&lt;&gt;0,AK19/AL19,0)</f>
        <v>0.52479549999999986</v>
      </c>
      <c r="AO19" s="86">
        <f t="shared" si="23"/>
        <v>36441.68</v>
      </c>
      <c r="AP19" s="166">
        <f t="shared" ref="AP19:AP26" si="30">SIGN(AO19)</f>
        <v>1</v>
      </c>
      <c r="AQ19" s="70">
        <f t="shared" ref="AQ19:AQ25" si="31">AK19/COUNTIF($E$15:$AI$15,"&gt;0")</f>
        <v>466.4848888888888</v>
      </c>
      <c r="AR19" s="19">
        <f t="shared" ref="AR19:AR25" si="32">AL19/$AR$2</f>
        <v>860.21505376344089</v>
      </c>
      <c r="AS19" s="69">
        <f t="shared" ref="AS19:AS25" si="33">IF(AR19&lt;&gt;0,AQ19/AR19,0)</f>
        <v>0.54228868333333324</v>
      </c>
      <c r="AT19" s="19">
        <f>AO19/$AR$2</f>
        <v>1175.538064516129</v>
      </c>
      <c r="AU19" s="78">
        <f t="shared" si="24"/>
        <v>-0.61597416291821161</v>
      </c>
      <c r="AV19" s="166">
        <f t="shared" ref="AV19:AV26" si="34">SIGN(AW19)</f>
        <v>1</v>
      </c>
      <c r="AW19" s="117">
        <f t="shared" si="25"/>
        <v>13994.546666666669</v>
      </c>
      <c r="AX19" s="78">
        <f t="shared" si="26"/>
        <v>0.52479550000000008</v>
      </c>
    </row>
    <row r="20" spans="1:50" x14ac:dyDescent="0.25">
      <c r="A20" s="156">
        <v>32</v>
      </c>
      <c r="B20" s="18">
        <f t="shared" si="20"/>
        <v>3</v>
      </c>
      <c r="C20" s="88" t="str">
        <f t="shared" si="20"/>
        <v>8BAGS</v>
      </c>
      <c r="D20" s="92" t="str">
        <f t="shared" si="20"/>
        <v>8BAGS Київ ТЦ "Океан"</v>
      </c>
      <c r="E20" s="10">
        <f t="shared" ref="E20:AI20" si="35">IFERROR(E7/E$29,0)</f>
        <v>382.66666666666669</v>
      </c>
      <c r="F20" s="2">
        <f t="shared" si="35"/>
        <v>202.66666666666666</v>
      </c>
      <c r="G20" s="10">
        <f t="shared" si="35"/>
        <v>50.666666666666664</v>
      </c>
      <c r="H20" s="10">
        <f t="shared" si="35"/>
        <v>0</v>
      </c>
      <c r="I20" s="10">
        <f t="shared" si="35"/>
        <v>50.666666666666664</v>
      </c>
      <c r="J20" s="10">
        <f t="shared" si="35"/>
        <v>0</v>
      </c>
      <c r="K20" s="10">
        <f t="shared" si="35"/>
        <v>118.4</v>
      </c>
      <c r="L20" s="3">
        <f t="shared" si="35"/>
        <v>-67.2</v>
      </c>
      <c r="M20" s="2">
        <f t="shared" si="35"/>
        <v>0</v>
      </c>
      <c r="N20" s="10">
        <f t="shared" si="35"/>
        <v>141.33333333333334</v>
      </c>
      <c r="O20" s="10">
        <f t="shared" si="35"/>
        <v>0</v>
      </c>
      <c r="P20" s="10">
        <f t="shared" si="35"/>
        <v>0</v>
      </c>
      <c r="Q20" s="10">
        <f t="shared" si="35"/>
        <v>0</v>
      </c>
      <c r="R20" s="10">
        <f t="shared" si="35"/>
        <v>0</v>
      </c>
      <c r="S20" s="3">
        <f t="shared" si="35"/>
        <v>296</v>
      </c>
      <c r="T20" s="2">
        <f t="shared" si="35"/>
        <v>200</v>
      </c>
      <c r="U20" s="10">
        <f t="shared" si="35"/>
        <v>207.73333333333332</v>
      </c>
      <c r="V20" s="10">
        <f t="shared" si="35"/>
        <v>0</v>
      </c>
      <c r="W20" s="10">
        <f t="shared" si="35"/>
        <v>0</v>
      </c>
      <c r="X20" s="10">
        <f t="shared" si="35"/>
        <v>0</v>
      </c>
      <c r="Y20" s="10">
        <f t="shared" si="35"/>
        <v>0</v>
      </c>
      <c r="Z20" s="3">
        <f t="shared" si="35"/>
        <v>31.733333333333334</v>
      </c>
      <c r="AA20" s="2">
        <f t="shared" si="35"/>
        <v>302.39999999999998</v>
      </c>
      <c r="AB20" s="10">
        <f t="shared" si="35"/>
        <v>0</v>
      </c>
      <c r="AC20" s="10">
        <f t="shared" si="35"/>
        <v>34.4</v>
      </c>
      <c r="AD20" s="10">
        <f t="shared" si="35"/>
        <v>27.866666666666667</v>
      </c>
      <c r="AE20" s="10">
        <f t="shared" si="35"/>
        <v>0</v>
      </c>
      <c r="AF20" s="10">
        <f t="shared" si="35"/>
        <v>0</v>
      </c>
      <c r="AG20" s="3">
        <f t="shared" si="35"/>
        <v>0</v>
      </c>
      <c r="AH20" s="10">
        <f t="shared" si="35"/>
        <v>0</v>
      </c>
      <c r="AI20" s="3">
        <f t="shared" si="35"/>
        <v>25.333333333333332</v>
      </c>
      <c r="AK20" s="117">
        <f t="shared" si="28"/>
        <v>2004.6666666666665</v>
      </c>
      <c r="AL20" s="110">
        <f t="shared" si="22"/>
        <v>13333.333333333334</v>
      </c>
      <c r="AM20" s="78">
        <f t="shared" si="29"/>
        <v>0.15034999999999998</v>
      </c>
      <c r="AO20" s="86">
        <f t="shared" si="23"/>
        <v>0</v>
      </c>
      <c r="AP20" s="166">
        <f t="shared" si="30"/>
        <v>0</v>
      </c>
      <c r="AQ20" s="70">
        <f t="shared" si="31"/>
        <v>66.822222222222223</v>
      </c>
      <c r="AR20" s="19">
        <f t="shared" si="32"/>
        <v>430.10752688172045</v>
      </c>
      <c r="AS20" s="69">
        <f t="shared" si="33"/>
        <v>0.15536166666666668</v>
      </c>
      <c r="AT20" s="19">
        <f>AO20/$AR$2</f>
        <v>0</v>
      </c>
      <c r="AU20" s="78">
        <f t="shared" si="24"/>
        <v>0</v>
      </c>
      <c r="AV20" s="166">
        <f t="shared" si="34"/>
        <v>1</v>
      </c>
      <c r="AW20" s="117">
        <f t="shared" si="25"/>
        <v>2004.6666666666665</v>
      </c>
      <c r="AX20" s="78">
        <f t="shared" si="26"/>
        <v>0.15034999999999998</v>
      </c>
    </row>
    <row r="21" spans="1:50" x14ac:dyDescent="0.25">
      <c r="A21" s="156">
        <v>31</v>
      </c>
      <c r="B21" s="18">
        <f t="shared" si="20"/>
        <v>4</v>
      </c>
      <c r="C21" s="88" t="str">
        <f t="shared" si="20"/>
        <v>8BAGS</v>
      </c>
      <c r="D21" s="92" t="str">
        <f t="shared" si="20"/>
        <v>8BAGS Харків</v>
      </c>
      <c r="E21" s="10">
        <f t="shared" ref="E21:AI21" si="36">IFERROR(E8/E$29,0)</f>
        <v>619.4666666666667</v>
      </c>
      <c r="F21" s="2">
        <f t="shared" si="36"/>
        <v>0</v>
      </c>
      <c r="G21" s="10">
        <f t="shared" si="36"/>
        <v>180.26666666666668</v>
      </c>
      <c r="H21" s="10">
        <f t="shared" si="36"/>
        <v>0</v>
      </c>
      <c r="I21" s="10">
        <f t="shared" si="36"/>
        <v>0</v>
      </c>
      <c r="J21" s="10">
        <f t="shared" si="36"/>
        <v>939.73333333333335</v>
      </c>
      <c r="K21" s="10">
        <f t="shared" si="36"/>
        <v>424</v>
      </c>
      <c r="L21" s="3">
        <f t="shared" si="36"/>
        <v>0</v>
      </c>
      <c r="M21" s="2">
        <f t="shared" si="36"/>
        <v>468</v>
      </c>
      <c r="N21" s="10">
        <f t="shared" si="36"/>
        <v>266.66666666666669</v>
      </c>
      <c r="O21" s="10">
        <f t="shared" si="36"/>
        <v>0</v>
      </c>
      <c r="P21" s="10">
        <f t="shared" si="36"/>
        <v>314.13333333333333</v>
      </c>
      <c r="Q21" s="10">
        <f t="shared" si="36"/>
        <v>80.306666666666672</v>
      </c>
      <c r="R21" s="10">
        <f t="shared" si="36"/>
        <v>0</v>
      </c>
      <c r="S21" s="3">
        <f t="shared" si="36"/>
        <v>0</v>
      </c>
      <c r="T21" s="2">
        <f t="shared" si="36"/>
        <v>0</v>
      </c>
      <c r="U21" s="10">
        <f t="shared" si="36"/>
        <v>933.33333333333337</v>
      </c>
      <c r="V21" s="10">
        <f t="shared" si="36"/>
        <v>0</v>
      </c>
      <c r="W21" s="10">
        <f t="shared" si="36"/>
        <v>0</v>
      </c>
      <c r="X21" s="10">
        <f t="shared" si="36"/>
        <v>0</v>
      </c>
      <c r="Y21" s="10">
        <f t="shared" si="36"/>
        <v>666.4</v>
      </c>
      <c r="Z21" s="3">
        <f t="shared" si="36"/>
        <v>402.66666666666669</v>
      </c>
      <c r="AA21" s="2">
        <f t="shared" si="36"/>
        <v>0</v>
      </c>
      <c r="AB21" s="10">
        <f t="shared" si="36"/>
        <v>196.8</v>
      </c>
      <c r="AC21" s="10">
        <f t="shared" si="36"/>
        <v>440.04</v>
      </c>
      <c r="AD21" s="10">
        <f t="shared" si="36"/>
        <v>0</v>
      </c>
      <c r="AE21" s="10">
        <f t="shared" si="36"/>
        <v>420.53333333333336</v>
      </c>
      <c r="AF21" s="10">
        <f t="shared" si="36"/>
        <v>0</v>
      </c>
      <c r="AG21" s="3">
        <f t="shared" si="36"/>
        <v>0</v>
      </c>
      <c r="AH21" s="10">
        <f t="shared" si="36"/>
        <v>0</v>
      </c>
      <c r="AI21" s="3">
        <f t="shared" si="36"/>
        <v>0</v>
      </c>
      <c r="AK21" s="117">
        <f t="shared" si="28"/>
        <v>6352.3466666666673</v>
      </c>
      <c r="AL21" s="110">
        <f t="shared" si="22"/>
        <v>13333.333333333334</v>
      </c>
      <c r="AM21" s="78">
        <f t="shared" si="29"/>
        <v>0.47642600000000002</v>
      </c>
      <c r="AO21" s="86">
        <f t="shared" si="23"/>
        <v>0</v>
      </c>
      <c r="AP21" s="166">
        <f t="shared" si="30"/>
        <v>0</v>
      </c>
      <c r="AQ21" s="70">
        <f t="shared" si="31"/>
        <v>211.74488888888891</v>
      </c>
      <c r="AR21" s="19">
        <f t="shared" si="32"/>
        <v>430.10752688172045</v>
      </c>
      <c r="AS21" s="69">
        <f t="shared" si="33"/>
        <v>0.49230686666666668</v>
      </c>
      <c r="AT21" s="19">
        <f>AO21/$AR$2</f>
        <v>0</v>
      </c>
      <c r="AU21" s="78">
        <f t="shared" si="24"/>
        <v>0</v>
      </c>
      <c r="AV21" s="166">
        <f t="shared" si="34"/>
        <v>1</v>
      </c>
      <c r="AW21" s="117">
        <f t="shared" si="25"/>
        <v>6352.3466666666664</v>
      </c>
      <c r="AX21" s="78">
        <f t="shared" si="26"/>
        <v>0.47642599999999996</v>
      </c>
    </row>
    <row r="22" spans="1:50" x14ac:dyDescent="0.25">
      <c r="A22" s="156">
        <v>29</v>
      </c>
      <c r="B22" s="18">
        <f t="shared" si="20"/>
        <v>5</v>
      </c>
      <c r="C22" s="88" t="str">
        <f t="shared" si="20"/>
        <v>8BAGS</v>
      </c>
      <c r="D22" s="92" t="str">
        <f t="shared" si="20"/>
        <v>8BAGS Львів</v>
      </c>
      <c r="E22" s="10">
        <f t="shared" ref="E22:AI22" si="37">IFERROR(E9/E$29,0)</f>
        <v>1035.4000000000001</v>
      </c>
      <c r="F22" s="2">
        <f t="shared" si="37"/>
        <v>0</v>
      </c>
      <c r="G22" s="10">
        <f t="shared" si="37"/>
        <v>270.39999999999998</v>
      </c>
      <c r="H22" s="10">
        <f t="shared" si="37"/>
        <v>232</v>
      </c>
      <c r="I22" s="10">
        <f t="shared" si="37"/>
        <v>330.93333333333334</v>
      </c>
      <c r="J22" s="10">
        <f t="shared" si="37"/>
        <v>648.5333333333333</v>
      </c>
      <c r="K22" s="10">
        <f t="shared" si="37"/>
        <v>336</v>
      </c>
      <c r="L22" s="3">
        <f t="shared" si="37"/>
        <v>408</v>
      </c>
      <c r="M22" s="2">
        <f t="shared" si="37"/>
        <v>124.26666666666667</v>
      </c>
      <c r="N22" s="10">
        <f t="shared" si="37"/>
        <v>0</v>
      </c>
      <c r="O22" s="10">
        <f t="shared" si="37"/>
        <v>65.066666666666663</v>
      </c>
      <c r="P22" s="10">
        <f t="shared" si="37"/>
        <v>714.4</v>
      </c>
      <c r="Q22" s="10">
        <f t="shared" si="37"/>
        <v>106.4</v>
      </c>
      <c r="R22" s="10">
        <f t="shared" si="37"/>
        <v>969.06666666666672</v>
      </c>
      <c r="S22" s="3">
        <f t="shared" si="37"/>
        <v>643.20000000000005</v>
      </c>
      <c r="T22" s="2">
        <f t="shared" si="37"/>
        <v>595.73333333333335</v>
      </c>
      <c r="U22" s="10">
        <f t="shared" si="37"/>
        <v>1134.1333333333334</v>
      </c>
      <c r="V22" s="10">
        <f t="shared" si="37"/>
        <v>266.24</v>
      </c>
      <c r="W22" s="10">
        <f t="shared" si="37"/>
        <v>0</v>
      </c>
      <c r="X22" s="10">
        <f t="shared" si="37"/>
        <v>847.73333333333335</v>
      </c>
      <c r="Y22" s="10">
        <f t="shared" si="37"/>
        <v>561.86666666666667</v>
      </c>
      <c r="Z22" s="3">
        <f t="shared" si="37"/>
        <v>161.76</v>
      </c>
      <c r="AA22" s="2">
        <f t="shared" si="37"/>
        <v>50.373333333333335</v>
      </c>
      <c r="AB22" s="10">
        <f t="shared" si="37"/>
        <v>62.666666666666664</v>
      </c>
      <c r="AC22" s="10">
        <f t="shared" si="37"/>
        <v>157.33333333333334</v>
      </c>
      <c r="AD22" s="10">
        <f t="shared" si="37"/>
        <v>414.96</v>
      </c>
      <c r="AE22" s="10">
        <f t="shared" si="37"/>
        <v>0</v>
      </c>
      <c r="AF22" s="10">
        <f t="shared" si="37"/>
        <v>291.73333333333335</v>
      </c>
      <c r="AG22" s="3">
        <f t="shared" si="37"/>
        <v>389.33333333333331</v>
      </c>
      <c r="AH22" s="10">
        <f t="shared" si="37"/>
        <v>134.61333333333334</v>
      </c>
      <c r="AI22" s="3">
        <f t="shared" si="37"/>
        <v>0</v>
      </c>
      <c r="AK22" s="117">
        <f t="shared" si="28"/>
        <v>10952.146666666666</v>
      </c>
      <c r="AL22" s="110">
        <f t="shared" si="22"/>
        <v>26666.666666666668</v>
      </c>
      <c r="AM22" s="78">
        <f t="shared" si="29"/>
        <v>0.41070549999999995</v>
      </c>
      <c r="AO22" s="86">
        <f t="shared" si="23"/>
        <v>12150</v>
      </c>
      <c r="AP22" s="166">
        <f t="shared" si="30"/>
        <v>1</v>
      </c>
      <c r="AQ22" s="70">
        <f t="shared" si="31"/>
        <v>365.07155555555551</v>
      </c>
      <c r="AR22" s="19">
        <f t="shared" si="32"/>
        <v>860.21505376344089</v>
      </c>
      <c r="AS22" s="69">
        <f t="shared" si="33"/>
        <v>0.42439568333333327</v>
      </c>
      <c r="AT22" s="19">
        <f t="shared" ref="AT22:AT25" si="38">AO22/$AR$2</f>
        <v>391.93548387096774</v>
      </c>
      <c r="AU22" s="78">
        <f t="shared" si="24"/>
        <v>-9.8588751714677736E-2</v>
      </c>
      <c r="AV22" s="166">
        <f t="shared" si="34"/>
        <v>1</v>
      </c>
      <c r="AW22" s="117">
        <f t="shared" si="25"/>
        <v>10952.146666666666</v>
      </c>
      <c r="AX22" s="78">
        <f t="shared" si="26"/>
        <v>0.41070549999999995</v>
      </c>
    </row>
    <row r="23" spans="1:50" x14ac:dyDescent="0.25">
      <c r="A23" s="156">
        <v>10</v>
      </c>
      <c r="B23" s="18">
        <f t="shared" si="20"/>
        <v>6</v>
      </c>
      <c r="C23" s="88" t="str">
        <f t="shared" si="20"/>
        <v>FURLA</v>
      </c>
      <c r="D23" s="92" t="str">
        <f t="shared" si="20"/>
        <v>Фурла Київ ТЦ "Океан"</v>
      </c>
      <c r="E23" s="10">
        <f t="shared" ref="E23:AI23" si="39">IFERROR(E10/E$29,0)</f>
        <v>1640</v>
      </c>
      <c r="F23" s="2">
        <f t="shared" si="39"/>
        <v>706.06666666666672</v>
      </c>
      <c r="G23" s="10">
        <f t="shared" si="39"/>
        <v>675.4666666666667</v>
      </c>
      <c r="H23" s="10">
        <f t="shared" si="39"/>
        <v>904</v>
      </c>
      <c r="I23" s="10">
        <f t="shared" si="39"/>
        <v>258.66666666666669</v>
      </c>
      <c r="J23" s="10">
        <f t="shared" si="39"/>
        <v>1889.0933333333332</v>
      </c>
      <c r="K23" s="10">
        <f t="shared" si="39"/>
        <v>706.66666666666663</v>
      </c>
      <c r="L23" s="3">
        <f t="shared" si="39"/>
        <v>1448.5333333333333</v>
      </c>
      <c r="M23" s="2">
        <f t="shared" si="39"/>
        <v>423.73333333333335</v>
      </c>
      <c r="N23" s="10">
        <f t="shared" si="39"/>
        <v>234.66666666666666</v>
      </c>
      <c r="O23" s="10">
        <f t="shared" si="39"/>
        <v>1017.0666666666667</v>
      </c>
      <c r="P23" s="10">
        <f t="shared" si="39"/>
        <v>0</v>
      </c>
      <c r="Q23" s="10">
        <f t="shared" si="39"/>
        <v>168.32</v>
      </c>
      <c r="R23" s="10">
        <f t="shared" si="39"/>
        <v>1936.64</v>
      </c>
      <c r="S23" s="3">
        <f t="shared" si="39"/>
        <v>1326</v>
      </c>
      <c r="T23" s="2">
        <f t="shared" si="39"/>
        <v>730.66666666666663</v>
      </c>
      <c r="U23" s="10">
        <f t="shared" si="39"/>
        <v>987.57333333333338</v>
      </c>
      <c r="V23" s="10">
        <f t="shared" si="39"/>
        <v>866.66666666666663</v>
      </c>
      <c r="W23" s="10">
        <f t="shared" si="39"/>
        <v>1308.8533333333332</v>
      </c>
      <c r="X23" s="10">
        <f t="shared" si="39"/>
        <v>2669.1733333333332</v>
      </c>
      <c r="Y23" s="10">
        <f t="shared" si="39"/>
        <v>1378.04</v>
      </c>
      <c r="Z23" s="3">
        <f t="shared" si="39"/>
        <v>1626</v>
      </c>
      <c r="AA23" s="2">
        <f t="shared" si="39"/>
        <v>0</v>
      </c>
      <c r="AB23" s="10">
        <f t="shared" si="39"/>
        <v>0</v>
      </c>
      <c r="AC23" s="10">
        <f t="shared" si="39"/>
        <v>1798</v>
      </c>
      <c r="AD23" s="10">
        <f t="shared" si="39"/>
        <v>588.26666666666665</v>
      </c>
      <c r="AE23" s="10">
        <f t="shared" si="39"/>
        <v>125.44</v>
      </c>
      <c r="AF23" s="10">
        <f t="shared" si="39"/>
        <v>1136.4000000000001</v>
      </c>
      <c r="AG23" s="3">
        <f t="shared" si="39"/>
        <v>1243.4933333333333</v>
      </c>
      <c r="AH23" s="10">
        <f t="shared" si="39"/>
        <v>233.06666666666666</v>
      </c>
      <c r="AI23" s="3">
        <f t="shared" si="39"/>
        <v>0</v>
      </c>
      <c r="AK23" s="117">
        <f t="shared" si="28"/>
        <v>28026.559999999998</v>
      </c>
      <c r="AL23" s="110">
        <f t="shared" si="22"/>
        <v>26666.666666666668</v>
      </c>
      <c r="AM23" s="78">
        <f t="shared" si="29"/>
        <v>1.0509959999999998</v>
      </c>
      <c r="AO23" s="86">
        <f t="shared" si="23"/>
        <v>0</v>
      </c>
      <c r="AP23" s="166">
        <f t="shared" si="30"/>
        <v>0</v>
      </c>
      <c r="AQ23" s="70">
        <f t="shared" si="31"/>
        <v>934.21866666666654</v>
      </c>
      <c r="AR23" s="19">
        <f t="shared" si="32"/>
        <v>860.21505376344089</v>
      </c>
      <c r="AS23" s="69">
        <f t="shared" si="33"/>
        <v>1.0860291999999998</v>
      </c>
      <c r="AT23" s="19">
        <f t="shared" si="38"/>
        <v>0</v>
      </c>
      <c r="AU23" s="78">
        <f t="shared" si="24"/>
        <v>0</v>
      </c>
      <c r="AV23" s="166">
        <f t="shared" si="34"/>
        <v>1</v>
      </c>
      <c r="AW23" s="117">
        <f t="shared" si="25"/>
        <v>28026.560000000001</v>
      </c>
      <c r="AX23" s="78">
        <f t="shared" si="26"/>
        <v>1.050996</v>
      </c>
    </row>
    <row r="24" spans="1:50" x14ac:dyDescent="0.25">
      <c r="A24" s="156">
        <v>33</v>
      </c>
      <c r="B24" s="18">
        <f t="shared" si="20"/>
        <v>7</v>
      </c>
      <c r="C24" s="88" t="str">
        <f t="shared" si="20"/>
        <v>FURLA</v>
      </c>
      <c r="D24" s="92" t="str">
        <f t="shared" si="20"/>
        <v>Фурла Київ ТЦ "Гулливер"</v>
      </c>
      <c r="E24" s="10">
        <f t="shared" ref="E24:AI24" si="40">IFERROR(E11/E$29,0)</f>
        <v>282.68</v>
      </c>
      <c r="F24" s="2">
        <f t="shared" si="40"/>
        <v>867.33333333333337</v>
      </c>
      <c r="G24" s="10">
        <f t="shared" si="40"/>
        <v>111.73333333333333</v>
      </c>
      <c r="H24" s="10">
        <f t="shared" si="40"/>
        <v>413.33333333333331</v>
      </c>
      <c r="I24" s="10">
        <f t="shared" si="40"/>
        <v>410</v>
      </c>
      <c r="J24" s="10">
        <f t="shared" si="40"/>
        <v>0</v>
      </c>
      <c r="K24" s="10">
        <f t="shared" si="40"/>
        <v>504</v>
      </c>
      <c r="L24" s="3">
        <f t="shared" si="40"/>
        <v>413.33333333333331</v>
      </c>
      <c r="M24" s="2">
        <f t="shared" si="40"/>
        <v>507.46666666666664</v>
      </c>
      <c r="N24" s="10">
        <f t="shared" si="40"/>
        <v>840.5333333333333</v>
      </c>
      <c r="O24" s="10">
        <f t="shared" si="40"/>
        <v>568</v>
      </c>
      <c r="P24" s="10">
        <f t="shared" si="40"/>
        <v>386.66666666666669</v>
      </c>
      <c r="Q24" s="10">
        <f t="shared" si="40"/>
        <v>260.50666666666666</v>
      </c>
      <c r="R24" s="10">
        <f t="shared" si="40"/>
        <v>868.8</v>
      </c>
      <c r="S24" s="3">
        <f t="shared" si="40"/>
        <v>1011.6</v>
      </c>
      <c r="T24" s="2">
        <f t="shared" si="40"/>
        <v>912</v>
      </c>
      <c r="U24" s="10">
        <f t="shared" si="40"/>
        <v>509.33333333333331</v>
      </c>
      <c r="V24" s="10">
        <f t="shared" si="40"/>
        <v>545.20000000000005</v>
      </c>
      <c r="W24" s="10">
        <f t="shared" si="40"/>
        <v>593.6</v>
      </c>
      <c r="X24" s="10">
        <f t="shared" si="40"/>
        <v>538.93333333333328</v>
      </c>
      <c r="Y24" s="10">
        <f t="shared" si="40"/>
        <v>856.8</v>
      </c>
      <c r="Z24" s="3">
        <f t="shared" si="40"/>
        <v>1130.74</v>
      </c>
      <c r="AA24" s="2">
        <f t="shared" si="40"/>
        <v>-555.33333333333337</v>
      </c>
      <c r="AB24" s="10">
        <f t="shared" si="40"/>
        <v>344</v>
      </c>
      <c r="AC24" s="10">
        <f t="shared" si="40"/>
        <v>0</v>
      </c>
      <c r="AD24" s="10">
        <f t="shared" si="40"/>
        <v>789.33333333333337</v>
      </c>
      <c r="AE24" s="10">
        <f t="shared" si="40"/>
        <v>0</v>
      </c>
      <c r="AF24" s="10">
        <f t="shared" si="40"/>
        <v>0</v>
      </c>
      <c r="AG24" s="3">
        <f t="shared" si="40"/>
        <v>1149.0666666666666</v>
      </c>
      <c r="AH24" s="10">
        <f t="shared" si="40"/>
        <v>298.39999999999998</v>
      </c>
      <c r="AI24" s="3">
        <f t="shared" si="40"/>
        <v>0</v>
      </c>
      <c r="AK24" s="117">
        <f t="shared" si="28"/>
        <v>14558.06</v>
      </c>
      <c r="AL24" s="110">
        <f t="shared" si="22"/>
        <v>26666.666666666668</v>
      </c>
      <c r="AM24" s="78">
        <f t="shared" si="29"/>
        <v>0.54592724999999998</v>
      </c>
      <c r="AO24" s="86">
        <f t="shared" si="23"/>
        <v>0</v>
      </c>
      <c r="AP24" s="166">
        <f t="shared" si="30"/>
        <v>0</v>
      </c>
      <c r="AQ24" s="70">
        <f t="shared" si="31"/>
        <v>485.26866666666666</v>
      </c>
      <c r="AR24" s="19">
        <f t="shared" si="32"/>
        <v>860.21505376344089</v>
      </c>
      <c r="AS24" s="69">
        <f t="shared" si="33"/>
        <v>0.56412482499999994</v>
      </c>
      <c r="AT24" s="19">
        <f t="shared" si="38"/>
        <v>0</v>
      </c>
      <c r="AU24" s="78">
        <f t="shared" si="24"/>
        <v>0</v>
      </c>
      <c r="AV24" s="166">
        <f t="shared" si="34"/>
        <v>1</v>
      </c>
      <c r="AW24" s="117">
        <f t="shared" si="25"/>
        <v>14558.06</v>
      </c>
      <c r="AX24" s="78">
        <f t="shared" si="26"/>
        <v>0.54592724999999998</v>
      </c>
    </row>
    <row r="25" spans="1:50" x14ac:dyDescent="0.25">
      <c r="A25" s="156">
        <v>34</v>
      </c>
      <c r="B25" s="18">
        <f t="shared" si="20"/>
        <v>8</v>
      </c>
      <c r="C25" s="88" t="str">
        <f t="shared" si="20"/>
        <v>DKNY</v>
      </c>
      <c r="D25" s="92" t="str">
        <f t="shared" si="20"/>
        <v>DKNY Київ ТЦ "Океан"</v>
      </c>
      <c r="E25" s="10">
        <f t="shared" ref="E25:AI26" si="41">IFERROR(E12/E$29,0)</f>
        <v>324.53333333333336</v>
      </c>
      <c r="F25" s="2">
        <f t="shared" si="41"/>
        <v>392.8</v>
      </c>
      <c r="G25" s="10">
        <f t="shared" si="41"/>
        <v>65.599999999999994</v>
      </c>
      <c r="H25" s="10">
        <f t="shared" si="41"/>
        <v>207.48</v>
      </c>
      <c r="I25" s="10">
        <f t="shared" si="41"/>
        <v>235.73333333333332</v>
      </c>
      <c r="J25" s="10">
        <f t="shared" si="41"/>
        <v>242.66666666666666</v>
      </c>
      <c r="K25" s="10">
        <f t="shared" si="41"/>
        <v>269.33333333333331</v>
      </c>
      <c r="L25" s="3">
        <f t="shared" si="41"/>
        <v>1326.6666666666667</v>
      </c>
      <c r="M25" s="2">
        <f t="shared" si="41"/>
        <v>242.93333333333334</v>
      </c>
      <c r="N25" s="10">
        <f t="shared" si="41"/>
        <v>248</v>
      </c>
      <c r="O25" s="10">
        <f t="shared" si="41"/>
        <v>415.97333333333336</v>
      </c>
      <c r="P25" s="10">
        <f t="shared" si="41"/>
        <v>2.6666666666666668E-2</v>
      </c>
      <c r="Q25" s="10">
        <f t="shared" si="41"/>
        <v>882.26666666666665</v>
      </c>
      <c r="R25" s="10">
        <f t="shared" si="41"/>
        <v>446.30666666666667</v>
      </c>
      <c r="S25" s="3">
        <f t="shared" si="41"/>
        <v>628.5333333333333</v>
      </c>
      <c r="T25" s="2">
        <f t="shared" si="41"/>
        <v>264</v>
      </c>
      <c r="U25" s="10">
        <f t="shared" si="41"/>
        <v>281.16000000000003</v>
      </c>
      <c r="V25" s="10">
        <f t="shared" si="41"/>
        <v>0</v>
      </c>
      <c r="W25" s="10">
        <f t="shared" si="41"/>
        <v>422.74666666666667</v>
      </c>
      <c r="X25" s="10">
        <f t="shared" si="41"/>
        <v>187.2</v>
      </c>
      <c r="Y25" s="10">
        <f t="shared" si="41"/>
        <v>0</v>
      </c>
      <c r="Z25" s="3">
        <f t="shared" si="41"/>
        <v>232.65333333333334</v>
      </c>
      <c r="AA25" s="2">
        <f t="shared" si="41"/>
        <v>98.4</v>
      </c>
      <c r="AB25" s="10">
        <f t="shared" si="41"/>
        <v>240</v>
      </c>
      <c r="AC25" s="10">
        <f t="shared" si="41"/>
        <v>0</v>
      </c>
      <c r="AD25" s="10">
        <f t="shared" si="41"/>
        <v>197.33333333333334</v>
      </c>
      <c r="AE25" s="10">
        <f t="shared" si="41"/>
        <v>446.8</v>
      </c>
      <c r="AF25" s="10">
        <f t="shared" si="41"/>
        <v>1380.2666666666667</v>
      </c>
      <c r="AG25" s="3">
        <f t="shared" si="41"/>
        <v>589.44000000000005</v>
      </c>
      <c r="AH25" s="10">
        <f t="shared" si="41"/>
        <v>0</v>
      </c>
      <c r="AI25" s="3">
        <f t="shared" si="41"/>
        <v>202.24</v>
      </c>
      <c r="AK25" s="117">
        <f t="shared" si="28"/>
        <v>10471.093333333332</v>
      </c>
      <c r="AL25" s="110">
        <f t="shared" si="22"/>
        <v>26666.666666666668</v>
      </c>
      <c r="AM25" s="78">
        <f t="shared" si="29"/>
        <v>0.39266599999999996</v>
      </c>
      <c r="AO25" s="86">
        <f t="shared" si="23"/>
        <v>0</v>
      </c>
      <c r="AP25" s="166">
        <f t="shared" si="30"/>
        <v>0</v>
      </c>
      <c r="AQ25" s="70">
        <f t="shared" si="31"/>
        <v>349.03644444444438</v>
      </c>
      <c r="AR25" s="19">
        <f t="shared" si="32"/>
        <v>860.21505376344089</v>
      </c>
      <c r="AS25" s="69">
        <f t="shared" si="33"/>
        <v>0.4057548666666666</v>
      </c>
      <c r="AT25" s="19">
        <f t="shared" si="38"/>
        <v>0</v>
      </c>
      <c r="AU25" s="78">
        <f t="shared" si="24"/>
        <v>0</v>
      </c>
      <c r="AV25" s="166">
        <f t="shared" si="34"/>
        <v>1</v>
      </c>
      <c r="AW25" s="117">
        <f t="shared" si="25"/>
        <v>10471.093333333334</v>
      </c>
      <c r="AX25" s="78">
        <f t="shared" si="26"/>
        <v>0.39266600000000002</v>
      </c>
    </row>
    <row r="26" spans="1:50" x14ac:dyDescent="0.25">
      <c r="A26" s="156">
        <v>98</v>
      </c>
      <c r="B26" s="18">
        <f t="shared" si="20"/>
        <v>9</v>
      </c>
      <c r="C26" s="88" t="str">
        <f t="shared" si="20"/>
        <v>Online</v>
      </c>
      <c r="D26" s="92" t="str">
        <f t="shared" si="20"/>
        <v>Market Places</v>
      </c>
      <c r="E26" s="10">
        <f t="shared" si="41"/>
        <v>0</v>
      </c>
      <c r="F26" s="2">
        <f t="shared" si="41"/>
        <v>264.33333333333331</v>
      </c>
      <c r="G26" s="10">
        <f t="shared" si="41"/>
        <v>-85.44</v>
      </c>
      <c r="H26" s="10">
        <f t="shared" si="41"/>
        <v>231.44</v>
      </c>
      <c r="I26" s="10">
        <f t="shared" si="41"/>
        <v>-164.26666666666668</v>
      </c>
      <c r="J26" s="10">
        <f t="shared" si="41"/>
        <v>319.82666666666665</v>
      </c>
      <c r="K26" s="10">
        <f t="shared" si="41"/>
        <v>115.73333333333333</v>
      </c>
      <c r="L26" s="3">
        <f t="shared" si="41"/>
        <v>0</v>
      </c>
      <c r="M26" s="2">
        <f t="shared" si="41"/>
        <v>170.05333333333334</v>
      </c>
      <c r="N26" s="10">
        <f t="shared" si="41"/>
        <v>0</v>
      </c>
      <c r="O26" s="10">
        <f t="shared" si="41"/>
        <v>270.66666666666669</v>
      </c>
      <c r="P26" s="10">
        <f t="shared" si="41"/>
        <v>147.46666666666667</v>
      </c>
      <c r="Q26" s="10">
        <f t="shared" si="41"/>
        <v>0</v>
      </c>
      <c r="R26" s="10">
        <f t="shared" si="41"/>
        <v>226.61333333333334</v>
      </c>
      <c r="S26" s="3">
        <f t="shared" si="41"/>
        <v>0</v>
      </c>
      <c r="T26" s="2">
        <f t="shared" si="41"/>
        <v>-140</v>
      </c>
      <c r="U26" s="10">
        <f t="shared" si="41"/>
        <v>251.62666666666667</v>
      </c>
      <c r="V26" s="10">
        <f t="shared" si="41"/>
        <v>-544.96</v>
      </c>
      <c r="W26" s="10">
        <f t="shared" si="41"/>
        <v>0</v>
      </c>
      <c r="X26" s="10">
        <f t="shared" si="41"/>
        <v>0</v>
      </c>
      <c r="Y26" s="10">
        <f t="shared" si="41"/>
        <v>59.733333333333334</v>
      </c>
      <c r="Z26" s="3">
        <f t="shared" si="41"/>
        <v>0</v>
      </c>
      <c r="AA26" s="2">
        <f t="shared" si="41"/>
        <v>0</v>
      </c>
      <c r="AB26" s="10">
        <f t="shared" si="41"/>
        <v>59.173333333333332</v>
      </c>
      <c r="AC26" s="10">
        <f t="shared" si="41"/>
        <v>457.33333333333331</v>
      </c>
      <c r="AD26" s="10">
        <f t="shared" si="41"/>
        <v>557.57333333333338</v>
      </c>
      <c r="AE26" s="10">
        <f t="shared" si="41"/>
        <v>0</v>
      </c>
      <c r="AF26" s="10">
        <f t="shared" si="41"/>
        <v>0</v>
      </c>
      <c r="AG26" s="3">
        <f t="shared" si="41"/>
        <v>0</v>
      </c>
      <c r="AH26" s="10">
        <f t="shared" si="41"/>
        <v>791.65333333333331</v>
      </c>
      <c r="AI26" s="3">
        <f t="shared" si="41"/>
        <v>-236.53333333333333</v>
      </c>
      <c r="AK26" s="117">
        <f t="shared" ref="AK26" si="42">SUM(E26:AI26)</f>
        <v>2752.0266666666666</v>
      </c>
      <c r="AL26" s="110">
        <f t="shared" si="22"/>
        <v>2752.0266666666666</v>
      </c>
      <c r="AM26" s="78">
        <f t="shared" ref="AM26" si="43">IF(AL26&lt;&gt;0,AK26/AL26,0)</f>
        <v>1</v>
      </c>
      <c r="AO26" s="86">
        <f t="shared" si="23"/>
        <v>2087.6266666666666</v>
      </c>
      <c r="AP26" s="166">
        <f t="shared" si="30"/>
        <v>1</v>
      </c>
      <c r="AQ26" s="70">
        <f t="shared" ref="AQ26" si="44">AK26/COUNTIF($E$15:$AI$15,"&gt;0")</f>
        <v>91.734222222222215</v>
      </c>
      <c r="AR26" s="19">
        <f t="shared" ref="AR26" si="45">AL26/$AR$2</f>
        <v>88.775053763440866</v>
      </c>
      <c r="AS26" s="69">
        <f t="shared" ref="AS26" si="46">IF(AR26&lt;&gt;0,AQ26/AR26,0)</f>
        <v>1.0333333333333332</v>
      </c>
      <c r="AT26" s="19">
        <f t="shared" ref="AT26" si="47">AO26/$AR$2</f>
        <v>67.342795698924732</v>
      </c>
      <c r="AU26" s="78">
        <f t="shared" si="24"/>
        <v>0.31825613775132222</v>
      </c>
      <c r="AV26" s="166">
        <f t="shared" si="34"/>
        <v>1</v>
      </c>
      <c r="AW26" s="117">
        <f t="shared" si="25"/>
        <v>2752.0266666666666</v>
      </c>
      <c r="AX26" s="78">
        <f t="shared" ref="AX26" si="48">IF(AL26&lt;&gt;0,AW26/AL26,0)</f>
        <v>1</v>
      </c>
    </row>
    <row r="27" spans="1:50" x14ac:dyDescent="0.25">
      <c r="B27" s="109"/>
      <c r="C27" s="89"/>
      <c r="D27" s="68"/>
      <c r="E27" s="105"/>
      <c r="F27" s="106"/>
      <c r="G27" s="105"/>
      <c r="H27" s="105"/>
      <c r="I27" s="105"/>
      <c r="J27" s="105"/>
      <c r="K27" s="105"/>
      <c r="L27" s="107"/>
      <c r="M27" s="106"/>
      <c r="N27" s="105"/>
      <c r="O27" s="105"/>
      <c r="P27" s="105"/>
      <c r="Q27" s="105"/>
      <c r="R27" s="105"/>
      <c r="S27" s="107"/>
      <c r="T27" s="106"/>
      <c r="U27" s="105"/>
      <c r="V27" s="105"/>
      <c r="W27" s="105"/>
      <c r="X27" s="105"/>
      <c r="Y27" s="105"/>
      <c r="Z27" s="107"/>
      <c r="AA27" s="106"/>
      <c r="AB27" s="105"/>
      <c r="AC27" s="105"/>
      <c r="AD27" s="105"/>
      <c r="AE27" s="105"/>
      <c r="AF27" s="105"/>
      <c r="AG27" s="107"/>
      <c r="AH27" s="105"/>
      <c r="AI27" s="107"/>
      <c r="AK27" s="118"/>
      <c r="AL27" s="111"/>
      <c r="AM27" s="79"/>
      <c r="AO27" s="86"/>
      <c r="AQ27" s="67"/>
      <c r="AR27" s="20"/>
      <c r="AS27" s="21"/>
      <c r="AT27" s="20"/>
      <c r="AU27" s="79"/>
      <c r="AW27" s="118"/>
      <c r="AX27" s="79"/>
    </row>
    <row r="28" spans="1:50" ht="15.75" thickBot="1" x14ac:dyDescent="0.3">
      <c r="B28" s="18"/>
      <c r="C28" s="88"/>
      <c r="D28" s="93" t="s">
        <v>311</v>
      </c>
      <c r="E28" s="22">
        <f t="shared" ref="E28:AI28" si="49">SUM(E18:E27)</f>
        <v>5176.7733333333344</v>
      </c>
      <c r="F28" s="104">
        <f t="shared" si="49"/>
        <v>3618.5333333333342</v>
      </c>
      <c r="G28" s="22">
        <f t="shared" si="49"/>
        <v>2519.3599999999997</v>
      </c>
      <c r="H28" s="22">
        <f t="shared" si="49"/>
        <v>2372.52</v>
      </c>
      <c r="I28" s="22">
        <f t="shared" si="49"/>
        <v>1709.8666666666668</v>
      </c>
      <c r="J28" s="22">
        <f t="shared" si="49"/>
        <v>4891.8533333333335</v>
      </c>
      <c r="K28" s="22">
        <f t="shared" si="49"/>
        <v>3148.04</v>
      </c>
      <c r="L28" s="103">
        <f t="shared" si="49"/>
        <v>4717.9866666666667</v>
      </c>
      <c r="M28" s="104">
        <f t="shared" si="49"/>
        <v>1936.4533333333334</v>
      </c>
      <c r="N28" s="22">
        <f t="shared" si="49"/>
        <v>2005.8666666666668</v>
      </c>
      <c r="O28" s="22">
        <f t="shared" si="49"/>
        <v>2805.6266666666666</v>
      </c>
      <c r="P28" s="22">
        <f t="shared" si="49"/>
        <v>1814.96</v>
      </c>
      <c r="Q28" s="22">
        <f t="shared" si="49"/>
        <v>2040.7333333333333</v>
      </c>
      <c r="R28" s="22">
        <f t="shared" si="49"/>
        <v>6341.56</v>
      </c>
      <c r="S28" s="103">
        <f t="shared" si="49"/>
        <v>4033.6</v>
      </c>
      <c r="T28" s="104">
        <f t="shared" si="49"/>
        <v>3647.7333333333331</v>
      </c>
      <c r="U28" s="22">
        <f t="shared" si="49"/>
        <v>4992.8666666666668</v>
      </c>
      <c r="V28" s="22">
        <f t="shared" si="49"/>
        <v>2270.6800000000003</v>
      </c>
      <c r="W28" s="22">
        <f t="shared" si="49"/>
        <v>3059.6800000000003</v>
      </c>
      <c r="X28" s="22">
        <f t="shared" si="49"/>
        <v>4269.7066666666669</v>
      </c>
      <c r="Y28" s="22">
        <f t="shared" si="49"/>
        <v>5187.1733333333341</v>
      </c>
      <c r="Z28" s="103">
        <f t="shared" si="49"/>
        <v>4955.0333333333338</v>
      </c>
      <c r="AA28" s="104">
        <f t="shared" si="49"/>
        <v>-175.85333333333332</v>
      </c>
      <c r="AB28" s="22">
        <f t="shared" si="49"/>
        <v>3842.68</v>
      </c>
      <c r="AC28" s="22">
        <f t="shared" si="49"/>
        <v>3358.9733333333334</v>
      </c>
      <c r="AD28" s="22">
        <f t="shared" si="49"/>
        <v>2955.12</v>
      </c>
      <c r="AE28" s="22">
        <f t="shared" si="49"/>
        <v>1390.3733333333334</v>
      </c>
      <c r="AF28" s="22">
        <f t="shared" si="49"/>
        <v>3421.7333333333336</v>
      </c>
      <c r="AG28" s="103">
        <f t="shared" si="49"/>
        <v>4066.2266666666669</v>
      </c>
      <c r="AH28" s="22">
        <f t="shared" si="49"/>
        <v>2731.7999999999997</v>
      </c>
      <c r="AI28" s="103">
        <f t="shared" si="49"/>
        <v>751.77333333333343</v>
      </c>
      <c r="AK28" s="119">
        <f>SUM(AK18:AK27)</f>
        <v>99859.433333333334</v>
      </c>
      <c r="AL28" s="112">
        <f>SUM(AL18:AL27)</f>
        <v>189418.69333333333</v>
      </c>
      <c r="AM28" s="80">
        <f>IF(AL28&lt;&gt;0,AK28/AL28,0)</f>
        <v>0.5271889039884976</v>
      </c>
      <c r="AO28" s="122">
        <f>SUM(AO18:AO26)</f>
        <v>75934.193333333329</v>
      </c>
      <c r="AQ28" s="113">
        <f>AK28/COUNTIF($E$15:$AI$15,"&gt;0")</f>
        <v>3328.6477777777777</v>
      </c>
      <c r="AR28" s="114">
        <f>AL28/$AR$2</f>
        <v>6110.2804301075266</v>
      </c>
      <c r="AS28" s="115">
        <f>IF(AR28&lt;&gt;0,AQ28/AR28,0)</f>
        <v>0.54476186745478083</v>
      </c>
      <c r="AT28" s="114">
        <f t="shared" ref="AT28" si="50">AO28/$AR$2</f>
        <v>2449.4901075268817</v>
      </c>
      <c r="AU28" s="80">
        <f>IFERROR(SUMPRODUCT($AP18:$AP26,$AV18:$AV26,AW18:AW26)/SUMPRODUCT($AP18:$AP26,$AV18:$AV26,AO18:AO26)-1,0)</f>
        <v>-0.49368387311504547</v>
      </c>
      <c r="AW28" s="119">
        <f>SUM(AW18:AW27)</f>
        <v>99859.433333333349</v>
      </c>
      <c r="AX28" s="80">
        <f>IF(AL28&lt;&gt;0,AW28/AL28,0)</f>
        <v>0.52718890398849771</v>
      </c>
    </row>
    <row r="29" spans="1:50" ht="15.75" thickBot="1" x14ac:dyDescent="0.3">
      <c r="B29" s="23"/>
      <c r="C29" s="94"/>
      <c r="D29" s="95" t="str">
        <f>B2</f>
        <v xml:space="preserve">USD rate : </v>
      </c>
      <c r="E29" s="11">
        <f t="shared" ref="E29:AI29" si="51">$C$2</f>
        <v>37.5</v>
      </c>
      <c r="F29" s="87">
        <f t="shared" si="51"/>
        <v>37.5</v>
      </c>
      <c r="G29" s="12">
        <f t="shared" si="51"/>
        <v>37.5</v>
      </c>
      <c r="H29" s="12">
        <f t="shared" si="51"/>
        <v>37.5</v>
      </c>
      <c r="I29" s="12">
        <f t="shared" si="51"/>
        <v>37.5</v>
      </c>
      <c r="J29" s="12">
        <f t="shared" si="51"/>
        <v>37.5</v>
      </c>
      <c r="K29" s="12">
        <f t="shared" si="51"/>
        <v>37.5</v>
      </c>
      <c r="L29" s="13">
        <f t="shared" si="51"/>
        <v>37.5</v>
      </c>
      <c r="M29" s="87">
        <f t="shared" si="51"/>
        <v>37.5</v>
      </c>
      <c r="N29" s="12">
        <f t="shared" si="51"/>
        <v>37.5</v>
      </c>
      <c r="O29" s="12">
        <f t="shared" si="51"/>
        <v>37.5</v>
      </c>
      <c r="P29" s="12">
        <f t="shared" si="51"/>
        <v>37.5</v>
      </c>
      <c r="Q29" s="12">
        <f t="shared" si="51"/>
        <v>37.5</v>
      </c>
      <c r="R29" s="12">
        <f t="shared" si="51"/>
        <v>37.5</v>
      </c>
      <c r="S29" s="13">
        <f t="shared" si="51"/>
        <v>37.5</v>
      </c>
      <c r="T29" s="87">
        <f t="shared" si="51"/>
        <v>37.5</v>
      </c>
      <c r="U29" s="12">
        <f t="shared" si="51"/>
        <v>37.5</v>
      </c>
      <c r="V29" s="12">
        <f t="shared" si="51"/>
        <v>37.5</v>
      </c>
      <c r="W29" s="12">
        <f t="shared" si="51"/>
        <v>37.5</v>
      </c>
      <c r="X29" s="12">
        <f t="shared" si="51"/>
        <v>37.5</v>
      </c>
      <c r="Y29" s="12">
        <f t="shared" si="51"/>
        <v>37.5</v>
      </c>
      <c r="Z29" s="13">
        <f t="shared" si="51"/>
        <v>37.5</v>
      </c>
      <c r="AA29" s="87">
        <f t="shared" si="51"/>
        <v>37.5</v>
      </c>
      <c r="AB29" s="12">
        <f t="shared" si="51"/>
        <v>37.5</v>
      </c>
      <c r="AC29" s="12">
        <f t="shared" si="51"/>
        <v>37.5</v>
      </c>
      <c r="AD29" s="12">
        <f t="shared" si="51"/>
        <v>37.5</v>
      </c>
      <c r="AE29" s="12">
        <f t="shared" si="51"/>
        <v>37.5</v>
      </c>
      <c r="AF29" s="12">
        <f t="shared" si="51"/>
        <v>37.5</v>
      </c>
      <c r="AG29" s="13">
        <f t="shared" si="51"/>
        <v>37.5</v>
      </c>
      <c r="AH29" s="12">
        <f t="shared" si="51"/>
        <v>37.5</v>
      </c>
      <c r="AI29" s="13">
        <f t="shared" si="51"/>
        <v>37.5</v>
      </c>
      <c r="AK29" s="24"/>
      <c r="AL29" s="121">
        <f>$C$2</f>
        <v>37.5</v>
      </c>
      <c r="AO29" s="121">
        <f t="shared" ref="AO29" si="52">$C$2</f>
        <v>37.5</v>
      </c>
    </row>
    <row r="30" spans="1:50" ht="11.45" customHeight="1" x14ac:dyDescent="0.25"/>
    <row r="31" spans="1:50" x14ac:dyDescent="0.25">
      <c r="D31" s="116" t="s">
        <v>271</v>
      </c>
    </row>
    <row r="32" spans="1:50" ht="8.4499999999999993" customHeight="1" thickBot="1" x14ac:dyDescent="0.3"/>
    <row r="33" spans="2:50" ht="15.75" thickBot="1" x14ac:dyDescent="0.3">
      <c r="B33" s="25"/>
      <c r="C33" s="25"/>
      <c r="D33" s="26"/>
      <c r="E33" s="27">
        <f t="shared" ref="E33:AH33" si="53">E4</f>
        <v>1</v>
      </c>
      <c r="F33" s="28">
        <f t="shared" si="53"/>
        <v>2</v>
      </c>
      <c r="G33" s="29">
        <f t="shared" si="53"/>
        <v>3</v>
      </c>
      <c r="H33" s="30">
        <f t="shared" si="53"/>
        <v>4</v>
      </c>
      <c r="I33" s="30">
        <f t="shared" si="53"/>
        <v>5</v>
      </c>
      <c r="J33" s="30">
        <f t="shared" si="53"/>
        <v>6</v>
      </c>
      <c r="K33" s="30">
        <f t="shared" si="53"/>
        <v>7</v>
      </c>
      <c r="L33" s="30">
        <f t="shared" si="53"/>
        <v>8</v>
      </c>
      <c r="M33" s="31">
        <f t="shared" si="53"/>
        <v>9</v>
      </c>
      <c r="N33" s="29">
        <f t="shared" si="53"/>
        <v>10</v>
      </c>
      <c r="O33" s="30">
        <f t="shared" si="53"/>
        <v>11</v>
      </c>
      <c r="P33" s="30">
        <f t="shared" si="53"/>
        <v>12</v>
      </c>
      <c r="Q33" s="30">
        <f t="shared" si="53"/>
        <v>13</v>
      </c>
      <c r="R33" s="30">
        <f t="shared" si="53"/>
        <v>14</v>
      </c>
      <c r="S33" s="30">
        <f t="shared" si="53"/>
        <v>15</v>
      </c>
      <c r="T33" s="31">
        <f t="shared" si="53"/>
        <v>16</v>
      </c>
      <c r="U33" s="29">
        <f t="shared" si="53"/>
        <v>17</v>
      </c>
      <c r="V33" s="30">
        <f t="shared" si="53"/>
        <v>18</v>
      </c>
      <c r="W33" s="30">
        <f t="shared" si="53"/>
        <v>19</v>
      </c>
      <c r="X33" s="30">
        <f t="shared" si="53"/>
        <v>20</v>
      </c>
      <c r="Y33" s="30">
        <f t="shared" si="53"/>
        <v>21</v>
      </c>
      <c r="Z33" s="30">
        <f t="shared" si="53"/>
        <v>22</v>
      </c>
      <c r="AA33" s="31">
        <f t="shared" si="53"/>
        <v>23</v>
      </c>
      <c r="AB33" s="29">
        <f t="shared" si="53"/>
        <v>24</v>
      </c>
      <c r="AC33" s="30">
        <f t="shared" si="53"/>
        <v>25</v>
      </c>
      <c r="AD33" s="30">
        <f t="shared" si="53"/>
        <v>26</v>
      </c>
      <c r="AE33" s="30">
        <f t="shared" si="53"/>
        <v>27</v>
      </c>
      <c r="AF33" s="30">
        <f t="shared" si="53"/>
        <v>28</v>
      </c>
      <c r="AG33" s="30">
        <f t="shared" si="53"/>
        <v>29</v>
      </c>
      <c r="AH33" s="30">
        <f t="shared" si="53"/>
        <v>30</v>
      </c>
      <c r="AI33" s="32"/>
      <c r="AJ33" s="35"/>
      <c r="AK33" s="144" t="s">
        <v>468</v>
      </c>
      <c r="AL33" s="34"/>
      <c r="AM33" s="35"/>
      <c r="AN33" s="35"/>
      <c r="AO33" s="33"/>
      <c r="AP33" s="35"/>
      <c r="AQ33" s="34"/>
      <c r="AR33" s="33"/>
      <c r="AS33" s="36"/>
      <c r="AT33" s="34"/>
      <c r="AU33" s="34"/>
      <c r="AV33" s="35"/>
      <c r="AW33" s="33"/>
      <c r="AX33" s="76"/>
    </row>
    <row r="34" spans="2:50" x14ac:dyDescent="0.25">
      <c r="B34" s="25"/>
      <c r="C34" s="25"/>
      <c r="D34" s="38" t="s">
        <v>8</v>
      </c>
      <c r="E34" s="39">
        <f t="shared" ref="E34:N37" si="54">IFERROR(SUMIF($C$18:$C$27,$D34,E$18:E$27)/E$28,0)</f>
        <v>0.5659046304261599</v>
      </c>
      <c r="F34" s="40">
        <f t="shared" si="54"/>
        <v>0.38358082464350196</v>
      </c>
      <c r="G34" s="39">
        <f t="shared" si="54"/>
        <v>0.69541470849739628</v>
      </c>
      <c r="H34" s="41">
        <f t="shared" si="54"/>
        <v>0.25975193746171438</v>
      </c>
      <c r="I34" s="41">
        <f t="shared" si="54"/>
        <v>0.56713973799126638</v>
      </c>
      <c r="J34" s="41">
        <f t="shared" si="54"/>
        <v>0.49884297430558011</v>
      </c>
      <c r="K34" s="41">
        <f t="shared" si="54"/>
        <v>0.49310258658297446</v>
      </c>
      <c r="L34" s="41">
        <f t="shared" si="54"/>
        <v>0.32417500120107723</v>
      </c>
      <c r="M34" s="40">
        <f t="shared" si="54"/>
        <v>0.30585124695319277</v>
      </c>
      <c r="N34" s="39">
        <f t="shared" si="54"/>
        <v>0.3403350172826376</v>
      </c>
      <c r="O34" s="41">
        <f t="shared" ref="O34:X37" si="55">IFERROR(SUMIF($C$18:$C$27,$D34,O$18:O$27)/O$28,0)</f>
        <v>0.19030329528281267</v>
      </c>
      <c r="P34" s="41">
        <f t="shared" si="55"/>
        <v>0.70569048353682717</v>
      </c>
      <c r="Q34" s="41">
        <f t="shared" si="55"/>
        <v>0.35753813988435529</v>
      </c>
      <c r="R34" s="41">
        <f t="shared" si="55"/>
        <v>0.45149773872674864</v>
      </c>
      <c r="S34" s="41">
        <f t="shared" si="55"/>
        <v>0.26464365992331085</v>
      </c>
      <c r="T34" s="40">
        <f t="shared" si="55"/>
        <v>0.51568097083120112</v>
      </c>
      <c r="U34" s="39">
        <f t="shared" si="55"/>
        <v>0.59348136674989649</v>
      </c>
      <c r="V34" s="41">
        <f t="shared" si="55"/>
        <v>0.6182171566814052</v>
      </c>
      <c r="W34" s="41">
        <f t="shared" si="55"/>
        <v>0.24005124718924853</v>
      </c>
      <c r="X34" s="41">
        <f t="shared" si="55"/>
        <v>0.20479158599497857</v>
      </c>
      <c r="Y34" s="41">
        <f t="shared" ref="Y34:AH37" si="56">IFERROR(SUMIF($C$18:$C$27,$D34,Y$18:Y$27)/Y$28,0)</f>
        <v>0.55764475449699002</v>
      </c>
      <c r="Z34" s="41">
        <f t="shared" si="56"/>
        <v>0.39669561590571201</v>
      </c>
      <c r="AA34" s="40">
        <f t="shared" si="56"/>
        <v>-1.5983774357419065</v>
      </c>
      <c r="AB34" s="39">
        <f t="shared" si="56"/>
        <v>0.83262375911256381</v>
      </c>
      <c r="AC34" s="41">
        <f t="shared" si="56"/>
        <v>0.32856468047776499</v>
      </c>
      <c r="AD34" s="41">
        <f t="shared" si="56"/>
        <v>0.27836884232563591</v>
      </c>
      <c r="AE34" s="41">
        <f t="shared" si="56"/>
        <v>0.58842708912714092</v>
      </c>
      <c r="AF34" s="41">
        <f t="shared" si="56"/>
        <v>0.26450531894166701</v>
      </c>
      <c r="AG34" s="41">
        <f t="shared" si="56"/>
        <v>0.26664196454042566</v>
      </c>
      <c r="AH34" s="41">
        <f t="shared" si="56"/>
        <v>0.51566000439270809</v>
      </c>
      <c r="AI34" s="42"/>
      <c r="AJ34" s="44"/>
      <c r="AK34" s="145">
        <f>IFERROR(SUMIF($C$18:$C$27,$D34,AK$18:AK$27)/AK$28,0)</f>
        <v>0.44113702494473062</v>
      </c>
      <c r="AL34" s="43"/>
      <c r="AM34" s="44"/>
      <c r="AN34" s="44"/>
      <c r="AO34" s="43"/>
      <c r="AP34" s="37"/>
      <c r="AQ34" s="43"/>
      <c r="AR34" s="43"/>
      <c r="AS34" s="44"/>
      <c r="AT34" s="43"/>
      <c r="AU34" s="43"/>
      <c r="AV34" s="44"/>
      <c r="AW34" s="43"/>
      <c r="AX34" s="81"/>
    </row>
    <row r="35" spans="2:50" x14ac:dyDescent="0.25">
      <c r="B35" s="25"/>
      <c r="C35" s="25"/>
      <c r="D35" s="45" t="s">
        <v>272</v>
      </c>
      <c r="E35" s="46">
        <f t="shared" si="54"/>
        <v>0.37140509661101634</v>
      </c>
      <c r="F35" s="47">
        <f t="shared" si="54"/>
        <v>0.43481705294962958</v>
      </c>
      <c r="G35" s="46">
        <f t="shared" si="54"/>
        <v>0.31246030737965202</v>
      </c>
      <c r="H35" s="48">
        <f t="shared" si="54"/>
        <v>0.55524646086580232</v>
      </c>
      <c r="I35" s="48">
        <f t="shared" si="54"/>
        <v>0.39106363069245165</v>
      </c>
      <c r="J35" s="48">
        <f t="shared" si="54"/>
        <v>0.38617129431517433</v>
      </c>
      <c r="K35" s="48">
        <f t="shared" si="54"/>
        <v>0.38457791726492246</v>
      </c>
      <c r="L35" s="48">
        <f t="shared" si="54"/>
        <v>0.39463160839793243</v>
      </c>
      <c r="M35" s="47">
        <f t="shared" si="54"/>
        <v>0.48087913298538909</v>
      </c>
      <c r="N35" s="46">
        <f t="shared" si="54"/>
        <v>0.53602765222015425</v>
      </c>
      <c r="O35" s="48">
        <f t="shared" si="55"/>
        <v>0.56495993764910513</v>
      </c>
      <c r="P35" s="48">
        <f t="shared" si="55"/>
        <v>0.21304418095531949</v>
      </c>
      <c r="Q35" s="48">
        <f t="shared" si="55"/>
        <v>0.21013361210022541</v>
      </c>
      <c r="R35" s="48">
        <f t="shared" si="55"/>
        <v>0.44238956975886057</v>
      </c>
      <c r="S35" s="48">
        <f t="shared" si="55"/>
        <v>0.57953193177310591</v>
      </c>
      <c r="T35" s="47">
        <f t="shared" si="55"/>
        <v>0.45032531617808319</v>
      </c>
      <c r="U35" s="46">
        <f t="shared" si="55"/>
        <v>0.29980906092692244</v>
      </c>
      <c r="V35" s="48">
        <f t="shared" si="55"/>
        <v>0.62178143404912478</v>
      </c>
      <c r="W35" s="48">
        <f t="shared" si="55"/>
        <v>0.62178179853230831</v>
      </c>
      <c r="X35" s="48">
        <f t="shared" si="55"/>
        <v>0.75136465268496189</v>
      </c>
      <c r="Y35" s="48">
        <f t="shared" si="56"/>
        <v>0.43083966090716069</v>
      </c>
      <c r="Z35" s="48">
        <f t="shared" si="56"/>
        <v>0.55635145407699904</v>
      </c>
      <c r="AA35" s="47">
        <f t="shared" si="56"/>
        <v>3.1579346425051185</v>
      </c>
      <c r="AB35" s="46">
        <f t="shared" si="56"/>
        <v>8.9520855236449565E-2</v>
      </c>
      <c r="AC35" s="48">
        <f t="shared" si="56"/>
        <v>0.53528260619316215</v>
      </c>
      <c r="AD35" s="48">
        <f t="shared" si="56"/>
        <v>0.46617396247868104</v>
      </c>
      <c r="AE35" s="48">
        <f t="shared" si="56"/>
        <v>9.022037246590843E-2</v>
      </c>
      <c r="AF35" s="48">
        <f t="shared" si="56"/>
        <v>0.33211237969060514</v>
      </c>
      <c r="AG35" s="48">
        <f t="shared" si="56"/>
        <v>0.58839808897356105</v>
      </c>
      <c r="AH35" s="48">
        <f t="shared" si="56"/>
        <v>0.19454816116357959</v>
      </c>
      <c r="AI35" s="49"/>
      <c r="AJ35" s="44"/>
      <c r="AK35" s="146">
        <f>IFERROR(SUMIF($C$18:$C$27,$D35,AK$18:AK$27)/AK$28,0)</f>
        <v>0.42644564042188632</v>
      </c>
      <c r="AL35" s="43"/>
      <c r="AM35" s="44"/>
      <c r="AN35" s="44"/>
      <c r="AO35" s="43"/>
      <c r="AP35" s="37"/>
      <c r="AQ35" s="43"/>
      <c r="AR35" s="43"/>
      <c r="AS35" s="44"/>
      <c r="AT35" s="43"/>
      <c r="AU35" s="43"/>
      <c r="AV35" s="44"/>
      <c r="AW35" s="43"/>
      <c r="AX35" s="81"/>
    </row>
    <row r="36" spans="2:50" x14ac:dyDescent="0.25">
      <c r="B36" s="25"/>
      <c r="C36" s="25"/>
      <c r="D36" s="45" t="s">
        <v>12</v>
      </c>
      <c r="E36" s="46">
        <f t="shared" si="54"/>
        <v>6.2690272962823687E-2</v>
      </c>
      <c r="F36" s="47">
        <f t="shared" si="54"/>
        <v>0.1085522679538671</v>
      </c>
      <c r="G36" s="46">
        <f t="shared" si="54"/>
        <v>2.6038358948304332E-2</v>
      </c>
      <c r="H36" s="48">
        <f t="shared" si="54"/>
        <v>8.7451317586363861E-2</v>
      </c>
      <c r="I36" s="48">
        <f t="shared" si="54"/>
        <v>0.13786650031191514</v>
      </c>
      <c r="J36" s="48">
        <f t="shared" si="54"/>
        <v>4.9606284189496003E-2</v>
      </c>
      <c r="K36" s="48">
        <f t="shared" si="54"/>
        <v>8.5555880272592894E-2</v>
      </c>
      <c r="L36" s="48">
        <f t="shared" si="54"/>
        <v>0.28119339040099028</v>
      </c>
      <c r="M36" s="47">
        <f t="shared" si="54"/>
        <v>0.12545271768318714</v>
      </c>
      <c r="N36" s="46">
        <f t="shared" si="54"/>
        <v>0.12363733049720818</v>
      </c>
      <c r="O36" s="48">
        <f t="shared" si="55"/>
        <v>0.14826396479455572</v>
      </c>
      <c r="P36" s="48">
        <f t="shared" si="55"/>
        <v>1.469270213484962E-5</v>
      </c>
      <c r="Q36" s="48">
        <f t="shared" si="55"/>
        <v>0.4323282480154193</v>
      </c>
      <c r="R36" s="48">
        <f t="shared" si="55"/>
        <v>7.0378056293193894E-2</v>
      </c>
      <c r="S36" s="48">
        <f t="shared" si="55"/>
        <v>0.15582440830358324</v>
      </c>
      <c r="T36" s="47">
        <f t="shared" si="55"/>
        <v>7.2373711528620516E-2</v>
      </c>
      <c r="U36" s="46">
        <f t="shared" si="55"/>
        <v>5.631233893688329E-2</v>
      </c>
      <c r="V36" s="48">
        <f t="shared" si="55"/>
        <v>0</v>
      </c>
      <c r="W36" s="48">
        <f t="shared" si="55"/>
        <v>0.13816695427844305</v>
      </c>
      <c r="X36" s="48">
        <f t="shared" si="55"/>
        <v>4.3843761320059453E-2</v>
      </c>
      <c r="Y36" s="48">
        <f t="shared" si="56"/>
        <v>0</v>
      </c>
      <c r="Z36" s="48">
        <f t="shared" si="56"/>
        <v>4.6952930017288813E-2</v>
      </c>
      <c r="AA36" s="47">
        <f t="shared" si="56"/>
        <v>-0.55955720676321186</v>
      </c>
      <c r="AB36" s="46">
        <f t="shared" si="56"/>
        <v>6.2456410630081095E-2</v>
      </c>
      <c r="AC36" s="48">
        <f t="shared" si="56"/>
        <v>0</v>
      </c>
      <c r="AD36" s="48">
        <f t="shared" si="56"/>
        <v>6.6776758078634146E-2</v>
      </c>
      <c r="AE36" s="48">
        <f t="shared" si="56"/>
        <v>0.32135253840695061</v>
      </c>
      <c r="AF36" s="48">
        <f t="shared" si="56"/>
        <v>0.40338230136772785</v>
      </c>
      <c r="AG36" s="48">
        <f t="shared" si="56"/>
        <v>0.14495994648601324</v>
      </c>
      <c r="AH36" s="48">
        <f t="shared" si="56"/>
        <v>0</v>
      </c>
      <c r="AI36" s="49"/>
      <c r="AJ36" s="44"/>
      <c r="AK36" s="146">
        <f>IFERROR(SUMIF($C$18:$C$27,$D36,AK$18:AK$27)/AK$28,0)</f>
        <v>0.10485832919140003</v>
      </c>
      <c r="AL36" s="43"/>
      <c r="AM36" s="44"/>
      <c r="AN36" s="44"/>
      <c r="AO36" s="43"/>
      <c r="AP36" s="37"/>
      <c r="AQ36" s="43"/>
      <c r="AR36" s="43"/>
      <c r="AS36" s="44"/>
      <c r="AT36" s="43"/>
      <c r="AU36" s="43"/>
      <c r="AV36" s="44"/>
      <c r="AW36" s="43"/>
      <c r="AX36" s="81"/>
    </row>
    <row r="37" spans="2:50" ht="15.75" thickBot="1" x14ac:dyDescent="0.3">
      <c r="B37" s="25"/>
      <c r="C37" s="25"/>
      <c r="D37" s="50" t="s">
        <v>561</v>
      </c>
      <c r="E37" s="51">
        <f t="shared" si="54"/>
        <v>0</v>
      </c>
      <c r="F37" s="52">
        <f t="shared" si="54"/>
        <v>7.304985445300119E-2</v>
      </c>
      <c r="G37" s="51">
        <f t="shared" si="54"/>
        <v>-3.3913374825352477E-2</v>
      </c>
      <c r="H37" s="53">
        <f t="shared" si="54"/>
        <v>9.7550284086119404E-2</v>
      </c>
      <c r="I37" s="53">
        <f t="shared" si="54"/>
        <v>-9.606986899563319E-2</v>
      </c>
      <c r="J37" s="53">
        <f t="shared" si="54"/>
        <v>6.5379447189749487E-2</v>
      </c>
      <c r="K37" s="53">
        <f t="shared" si="54"/>
        <v>3.6763615879510214E-2</v>
      </c>
      <c r="L37" s="53">
        <f t="shared" si="54"/>
        <v>0</v>
      </c>
      <c r="M37" s="52">
        <f t="shared" si="54"/>
        <v>8.781690237823099E-2</v>
      </c>
      <c r="N37" s="51">
        <f t="shared" si="54"/>
        <v>0</v>
      </c>
      <c r="O37" s="53">
        <f t="shared" si="55"/>
        <v>9.6472802273526545E-2</v>
      </c>
      <c r="P37" s="53">
        <f t="shared" si="55"/>
        <v>8.1250642805718393E-2</v>
      </c>
      <c r="Q37" s="53">
        <f t="shared" si="55"/>
        <v>0</v>
      </c>
      <c r="R37" s="53">
        <f t="shared" si="55"/>
        <v>3.5734635221196888E-2</v>
      </c>
      <c r="S37" s="53">
        <f t="shared" si="55"/>
        <v>0</v>
      </c>
      <c r="T37" s="52">
        <f t="shared" si="55"/>
        <v>-3.8379998537904816E-2</v>
      </c>
      <c r="U37" s="51">
        <f t="shared" si="55"/>
        <v>5.0397233386297785E-2</v>
      </c>
      <c r="V37" s="53">
        <f t="shared" si="55"/>
        <v>-0.23999859073053004</v>
      </c>
      <c r="W37" s="53">
        <f t="shared" si="55"/>
        <v>0</v>
      </c>
      <c r="X37" s="53">
        <f t="shared" si="55"/>
        <v>0</v>
      </c>
      <c r="Y37" s="53">
        <f t="shared" si="56"/>
        <v>1.1515584595849247E-2</v>
      </c>
      <c r="Z37" s="53">
        <f t="shared" si="56"/>
        <v>0</v>
      </c>
      <c r="AA37" s="52">
        <f t="shared" si="56"/>
        <v>0</v>
      </c>
      <c r="AB37" s="51">
        <f t="shared" si="56"/>
        <v>1.5398975020905549E-2</v>
      </c>
      <c r="AC37" s="53">
        <f t="shared" si="56"/>
        <v>0.13615271332907278</v>
      </c>
      <c r="AD37" s="53">
        <f t="shared" si="56"/>
        <v>0.18868043711704885</v>
      </c>
      <c r="AE37" s="53">
        <f t="shared" si="56"/>
        <v>0</v>
      </c>
      <c r="AF37" s="53">
        <f t="shared" si="56"/>
        <v>0</v>
      </c>
      <c r="AG37" s="53">
        <f t="shared" si="56"/>
        <v>0</v>
      </c>
      <c r="AH37" s="53">
        <f t="shared" si="56"/>
        <v>0.28979183444371237</v>
      </c>
      <c r="AI37" s="54"/>
      <c r="AJ37" s="44"/>
      <c r="AK37" s="147">
        <f>IFERROR(SUMIF($C$18:$C$27,$D37,AK$18:AK$27)/AK$28,0)</f>
        <v>2.7559005441982948E-2</v>
      </c>
      <c r="AL37" s="43"/>
      <c r="AM37" s="44"/>
      <c r="AN37" s="44"/>
      <c r="AO37" s="43"/>
      <c r="AP37" s="44"/>
      <c r="AQ37" s="43"/>
      <c r="AR37" s="43"/>
      <c r="AS37" s="44"/>
      <c r="AT37" s="43"/>
      <c r="AU37" s="43"/>
      <c r="AV37" s="44"/>
      <c r="AW37" s="43"/>
      <c r="AX37" s="81"/>
    </row>
    <row r="38" spans="2:50" x14ac:dyDescent="0.25"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2:50" x14ac:dyDescent="0.25">
      <c r="D39" s="116" t="s">
        <v>273</v>
      </c>
    </row>
    <row r="40" spans="2:50" ht="8.4499999999999993" customHeight="1" x14ac:dyDescent="0.25"/>
    <row r="41" spans="2:50" x14ac:dyDescent="0.25">
      <c r="B41" s="25"/>
      <c r="C41" s="25"/>
      <c r="D41" s="55" t="s">
        <v>8</v>
      </c>
      <c r="E41" s="56">
        <f t="shared" ref="E41:AH41" si="57">IFERROR(SUMIF($C$18:$C$27,$D34,E$18:E$27),0)</f>
        <v>2929.5600000000004</v>
      </c>
      <c r="F41" s="57">
        <f t="shared" si="57"/>
        <v>1388.0000000000002</v>
      </c>
      <c r="G41" s="56">
        <f t="shared" si="57"/>
        <v>1752</v>
      </c>
      <c r="H41" s="58">
        <f t="shared" si="57"/>
        <v>616.26666666666665</v>
      </c>
      <c r="I41" s="58">
        <f t="shared" si="57"/>
        <v>969.73333333333335</v>
      </c>
      <c r="J41" s="58">
        <f t="shared" si="57"/>
        <v>2440.2666666666664</v>
      </c>
      <c r="K41" s="58">
        <f t="shared" si="57"/>
        <v>1552.3066666666668</v>
      </c>
      <c r="L41" s="58">
        <f t="shared" si="57"/>
        <v>1529.4533333333331</v>
      </c>
      <c r="M41" s="57">
        <f t="shared" si="57"/>
        <v>592.26666666666665</v>
      </c>
      <c r="N41" s="56">
        <f t="shared" si="57"/>
        <v>682.66666666666674</v>
      </c>
      <c r="O41" s="58">
        <f t="shared" si="57"/>
        <v>533.92000000000007</v>
      </c>
      <c r="P41" s="58">
        <f t="shared" si="57"/>
        <v>1280.8</v>
      </c>
      <c r="Q41" s="58">
        <f t="shared" si="57"/>
        <v>729.64</v>
      </c>
      <c r="R41" s="58">
        <f t="shared" si="57"/>
        <v>2863.2000000000003</v>
      </c>
      <c r="S41" s="58">
        <f t="shared" si="57"/>
        <v>1067.4666666666667</v>
      </c>
      <c r="T41" s="57">
        <f t="shared" si="57"/>
        <v>1881.0666666666666</v>
      </c>
      <c r="U41" s="56">
        <f t="shared" si="57"/>
        <v>2963.1733333333332</v>
      </c>
      <c r="V41" s="58">
        <f t="shared" si="57"/>
        <v>1403.7733333333333</v>
      </c>
      <c r="W41" s="58">
        <f t="shared" si="57"/>
        <v>734.48</v>
      </c>
      <c r="X41" s="58">
        <f t="shared" si="57"/>
        <v>874.4</v>
      </c>
      <c r="Y41" s="58">
        <f t="shared" si="57"/>
        <v>2892.6000000000004</v>
      </c>
      <c r="Z41" s="58">
        <f t="shared" si="57"/>
        <v>1965.64</v>
      </c>
      <c r="AA41" s="57">
        <f t="shared" si="57"/>
        <v>281.08000000000004</v>
      </c>
      <c r="AB41" s="56">
        <f t="shared" si="57"/>
        <v>3199.5066666666667</v>
      </c>
      <c r="AC41" s="58">
        <f t="shared" si="57"/>
        <v>1103.6399999999999</v>
      </c>
      <c r="AD41" s="58">
        <f t="shared" si="57"/>
        <v>822.61333333333323</v>
      </c>
      <c r="AE41" s="58">
        <f t="shared" si="57"/>
        <v>818.13333333333344</v>
      </c>
      <c r="AF41" s="58">
        <f t="shared" si="57"/>
        <v>905.06666666666672</v>
      </c>
      <c r="AG41" s="58">
        <f t="shared" si="57"/>
        <v>1084.2266666666667</v>
      </c>
      <c r="AH41" s="58">
        <f t="shared" si="57"/>
        <v>1408.6799999999998</v>
      </c>
      <c r="AI41" s="57"/>
      <c r="AJ41" s="44"/>
      <c r="AK41" s="43"/>
      <c r="AL41" s="43"/>
      <c r="AM41" s="44"/>
      <c r="AN41" s="44"/>
      <c r="AO41" s="43"/>
      <c r="AP41" s="37"/>
      <c r="AQ41" s="43"/>
      <c r="AR41" s="43"/>
      <c r="AS41" s="44"/>
      <c r="AT41" s="43"/>
      <c r="AU41" s="43"/>
      <c r="AV41" s="44"/>
      <c r="AW41" s="43"/>
      <c r="AX41" s="81"/>
    </row>
    <row r="42" spans="2:50" x14ac:dyDescent="0.25">
      <c r="B42" s="25"/>
      <c r="C42" s="25"/>
      <c r="D42" s="59" t="s">
        <v>9</v>
      </c>
      <c r="E42" s="60">
        <f t="shared" ref="E42:AH42" si="58">IFERROR(SUMIF($C$18:$C$27,$D35,E$18:E$27),0)</f>
        <v>1922.68</v>
      </c>
      <c r="F42" s="61">
        <f t="shared" si="58"/>
        <v>1573.4</v>
      </c>
      <c r="G42" s="60">
        <f t="shared" si="58"/>
        <v>787.2</v>
      </c>
      <c r="H42" s="62">
        <f t="shared" si="58"/>
        <v>1317.3333333333333</v>
      </c>
      <c r="I42" s="62">
        <f t="shared" si="58"/>
        <v>668.66666666666674</v>
      </c>
      <c r="J42" s="62">
        <f t="shared" si="58"/>
        <v>1889.0933333333332</v>
      </c>
      <c r="K42" s="62">
        <f t="shared" si="58"/>
        <v>1210.6666666666665</v>
      </c>
      <c r="L42" s="62">
        <f t="shared" si="58"/>
        <v>1861.8666666666666</v>
      </c>
      <c r="M42" s="61">
        <f t="shared" si="58"/>
        <v>931.2</v>
      </c>
      <c r="N42" s="60">
        <f t="shared" si="58"/>
        <v>1075.2</v>
      </c>
      <c r="O42" s="62">
        <f t="shared" si="58"/>
        <v>1585.0666666666666</v>
      </c>
      <c r="P42" s="62">
        <f t="shared" si="58"/>
        <v>386.66666666666669</v>
      </c>
      <c r="Q42" s="62">
        <f t="shared" si="58"/>
        <v>428.82666666666665</v>
      </c>
      <c r="R42" s="62">
        <f t="shared" si="58"/>
        <v>2805.44</v>
      </c>
      <c r="S42" s="62">
        <f t="shared" si="58"/>
        <v>2337.6</v>
      </c>
      <c r="T42" s="61">
        <f t="shared" si="58"/>
        <v>1642.6666666666665</v>
      </c>
      <c r="U42" s="60">
        <f t="shared" si="58"/>
        <v>1496.9066666666668</v>
      </c>
      <c r="V42" s="62">
        <f t="shared" si="58"/>
        <v>1411.8666666666668</v>
      </c>
      <c r="W42" s="62">
        <f t="shared" si="58"/>
        <v>1902.4533333333334</v>
      </c>
      <c r="X42" s="62">
        <f t="shared" si="58"/>
        <v>3208.1066666666666</v>
      </c>
      <c r="Y42" s="62">
        <f t="shared" si="58"/>
        <v>2234.84</v>
      </c>
      <c r="Z42" s="62">
        <f t="shared" si="58"/>
        <v>2756.74</v>
      </c>
      <c r="AA42" s="61">
        <f t="shared" si="58"/>
        <v>-555.33333333333337</v>
      </c>
      <c r="AB42" s="60">
        <f t="shared" si="58"/>
        <v>344</v>
      </c>
      <c r="AC42" s="62">
        <f t="shared" si="58"/>
        <v>1798</v>
      </c>
      <c r="AD42" s="62">
        <f t="shared" si="58"/>
        <v>1377.6</v>
      </c>
      <c r="AE42" s="62">
        <f t="shared" si="58"/>
        <v>125.44</v>
      </c>
      <c r="AF42" s="62">
        <f t="shared" si="58"/>
        <v>1136.4000000000001</v>
      </c>
      <c r="AG42" s="62">
        <f t="shared" si="58"/>
        <v>2392.56</v>
      </c>
      <c r="AH42" s="62">
        <f t="shared" si="58"/>
        <v>531.4666666666667</v>
      </c>
      <c r="AI42" s="61"/>
      <c r="AJ42" s="44"/>
      <c r="AK42" s="43"/>
      <c r="AL42" s="43"/>
      <c r="AM42" s="44"/>
      <c r="AN42" s="44"/>
      <c r="AO42" s="43"/>
      <c r="AP42" s="37"/>
      <c r="AQ42" s="43"/>
      <c r="AR42" s="43"/>
      <c r="AS42" s="44"/>
      <c r="AT42" s="43"/>
      <c r="AU42" s="43"/>
      <c r="AV42" s="44"/>
      <c r="AW42" s="43"/>
      <c r="AX42" s="81"/>
    </row>
    <row r="43" spans="2:50" x14ac:dyDescent="0.25">
      <c r="B43" s="25"/>
      <c r="C43" s="25"/>
      <c r="D43" s="59" t="s">
        <v>12</v>
      </c>
      <c r="E43" s="60">
        <f t="shared" ref="E43:AH43" si="59">IFERROR(SUMIF($C$18:$C$27,$D36,E$18:E$27),0)</f>
        <v>324.53333333333336</v>
      </c>
      <c r="F43" s="61">
        <f t="shared" si="59"/>
        <v>392.8</v>
      </c>
      <c r="G43" s="60">
        <f t="shared" si="59"/>
        <v>65.599999999999994</v>
      </c>
      <c r="H43" s="62">
        <f t="shared" si="59"/>
        <v>207.48</v>
      </c>
      <c r="I43" s="62">
        <f t="shared" si="59"/>
        <v>235.73333333333332</v>
      </c>
      <c r="J43" s="62">
        <f t="shared" si="59"/>
        <v>242.66666666666666</v>
      </c>
      <c r="K43" s="62">
        <f t="shared" si="59"/>
        <v>269.33333333333331</v>
      </c>
      <c r="L43" s="62">
        <f t="shared" si="59"/>
        <v>1326.6666666666667</v>
      </c>
      <c r="M43" s="61">
        <f t="shared" si="59"/>
        <v>242.93333333333334</v>
      </c>
      <c r="N43" s="60">
        <f t="shared" si="59"/>
        <v>248</v>
      </c>
      <c r="O43" s="62">
        <f t="shared" si="59"/>
        <v>415.97333333333336</v>
      </c>
      <c r="P43" s="62">
        <f t="shared" si="59"/>
        <v>2.6666666666666668E-2</v>
      </c>
      <c r="Q43" s="62">
        <f t="shared" si="59"/>
        <v>882.26666666666665</v>
      </c>
      <c r="R43" s="62">
        <f t="shared" si="59"/>
        <v>446.30666666666667</v>
      </c>
      <c r="S43" s="62">
        <f t="shared" si="59"/>
        <v>628.5333333333333</v>
      </c>
      <c r="T43" s="61">
        <f t="shared" si="59"/>
        <v>264</v>
      </c>
      <c r="U43" s="60">
        <f t="shared" si="59"/>
        <v>281.16000000000003</v>
      </c>
      <c r="V43" s="62">
        <f t="shared" si="59"/>
        <v>0</v>
      </c>
      <c r="W43" s="62">
        <f t="shared" si="59"/>
        <v>422.74666666666667</v>
      </c>
      <c r="X43" s="62">
        <f t="shared" si="59"/>
        <v>187.2</v>
      </c>
      <c r="Y43" s="62">
        <f t="shared" si="59"/>
        <v>0</v>
      </c>
      <c r="Z43" s="62">
        <f t="shared" si="59"/>
        <v>232.65333333333334</v>
      </c>
      <c r="AA43" s="61">
        <f t="shared" si="59"/>
        <v>98.4</v>
      </c>
      <c r="AB43" s="60">
        <f t="shared" si="59"/>
        <v>240</v>
      </c>
      <c r="AC43" s="62">
        <f t="shared" si="59"/>
        <v>0</v>
      </c>
      <c r="AD43" s="62">
        <f t="shared" si="59"/>
        <v>197.33333333333334</v>
      </c>
      <c r="AE43" s="62">
        <f t="shared" si="59"/>
        <v>446.8</v>
      </c>
      <c r="AF43" s="62">
        <f t="shared" si="59"/>
        <v>1380.2666666666667</v>
      </c>
      <c r="AG43" s="62">
        <f t="shared" si="59"/>
        <v>589.44000000000005</v>
      </c>
      <c r="AH43" s="62">
        <f t="shared" si="59"/>
        <v>0</v>
      </c>
      <c r="AI43" s="61"/>
      <c r="AJ43" s="44"/>
      <c r="AK43" s="43"/>
      <c r="AL43" s="43"/>
      <c r="AM43" s="44"/>
      <c r="AN43" s="44"/>
      <c r="AO43" s="43"/>
      <c r="AP43" s="37"/>
      <c r="AQ43" s="43"/>
      <c r="AR43" s="43"/>
      <c r="AS43" s="44"/>
      <c r="AT43" s="43"/>
      <c r="AU43" s="43"/>
      <c r="AV43" s="44"/>
      <c r="AW43" s="43"/>
      <c r="AX43" s="81"/>
    </row>
    <row r="44" spans="2:50" x14ac:dyDescent="0.25">
      <c r="B44" s="25"/>
      <c r="C44" s="25"/>
      <c r="D44" s="63" t="s">
        <v>561</v>
      </c>
      <c r="E44" s="64">
        <f t="shared" ref="E44:AH44" si="60">IFERROR(SUMIF($C$18:$C$27,$D37,E$18:E$27),0)</f>
        <v>0</v>
      </c>
      <c r="F44" s="65">
        <f t="shared" si="60"/>
        <v>264.33333333333331</v>
      </c>
      <c r="G44" s="64">
        <f t="shared" si="60"/>
        <v>-85.44</v>
      </c>
      <c r="H44" s="66">
        <f t="shared" si="60"/>
        <v>231.44</v>
      </c>
      <c r="I44" s="66">
        <f t="shared" si="60"/>
        <v>-164.26666666666668</v>
      </c>
      <c r="J44" s="66">
        <f t="shared" si="60"/>
        <v>319.82666666666665</v>
      </c>
      <c r="K44" s="66">
        <f t="shared" si="60"/>
        <v>115.73333333333333</v>
      </c>
      <c r="L44" s="66">
        <f t="shared" si="60"/>
        <v>0</v>
      </c>
      <c r="M44" s="65">
        <f t="shared" si="60"/>
        <v>170.05333333333334</v>
      </c>
      <c r="N44" s="64">
        <f t="shared" si="60"/>
        <v>0</v>
      </c>
      <c r="O44" s="66">
        <f t="shared" si="60"/>
        <v>270.66666666666669</v>
      </c>
      <c r="P44" s="66">
        <f t="shared" si="60"/>
        <v>147.46666666666667</v>
      </c>
      <c r="Q44" s="66">
        <f t="shared" si="60"/>
        <v>0</v>
      </c>
      <c r="R44" s="66">
        <f t="shared" si="60"/>
        <v>226.61333333333334</v>
      </c>
      <c r="S44" s="66">
        <f t="shared" si="60"/>
        <v>0</v>
      </c>
      <c r="T44" s="65">
        <f t="shared" si="60"/>
        <v>-140</v>
      </c>
      <c r="U44" s="64">
        <f t="shared" si="60"/>
        <v>251.62666666666667</v>
      </c>
      <c r="V44" s="66">
        <f t="shared" si="60"/>
        <v>-544.96</v>
      </c>
      <c r="W44" s="66">
        <f t="shared" si="60"/>
        <v>0</v>
      </c>
      <c r="X44" s="66">
        <f t="shared" si="60"/>
        <v>0</v>
      </c>
      <c r="Y44" s="66">
        <f t="shared" si="60"/>
        <v>59.733333333333334</v>
      </c>
      <c r="Z44" s="66">
        <f t="shared" si="60"/>
        <v>0</v>
      </c>
      <c r="AA44" s="65">
        <f t="shared" si="60"/>
        <v>0</v>
      </c>
      <c r="AB44" s="64">
        <f t="shared" si="60"/>
        <v>59.173333333333332</v>
      </c>
      <c r="AC44" s="66">
        <f t="shared" si="60"/>
        <v>457.33333333333331</v>
      </c>
      <c r="AD44" s="66">
        <f t="shared" si="60"/>
        <v>557.57333333333338</v>
      </c>
      <c r="AE44" s="66">
        <f t="shared" si="60"/>
        <v>0</v>
      </c>
      <c r="AF44" s="66">
        <f t="shared" si="60"/>
        <v>0</v>
      </c>
      <c r="AG44" s="66">
        <f t="shared" si="60"/>
        <v>0</v>
      </c>
      <c r="AH44" s="66">
        <f t="shared" si="60"/>
        <v>791.65333333333331</v>
      </c>
      <c r="AI44" s="65"/>
      <c r="AJ44" s="44"/>
      <c r="AK44" s="43"/>
      <c r="AL44" s="43"/>
      <c r="AM44" s="44"/>
      <c r="AN44" s="44"/>
      <c r="AO44" s="43"/>
      <c r="AP44" s="44"/>
      <c r="AQ44" s="43"/>
      <c r="AR44" s="43"/>
      <c r="AS44" s="44"/>
      <c r="AT44" s="43"/>
      <c r="AU44" s="43"/>
      <c r="AV44" s="44"/>
      <c r="AW44" s="43"/>
      <c r="AX44" s="81"/>
    </row>
  </sheetData>
  <mergeCells count="5">
    <mergeCell ref="AK1:AM1"/>
    <mergeCell ref="AK2:AM2"/>
    <mergeCell ref="AK3:AM3"/>
    <mergeCell ref="AW3:AX3"/>
    <mergeCell ref="AQ3:AU3"/>
  </mergeCells>
  <pageMargins left="0.11811023622047245" right="0.11811023622047245" top="0.15748031496062992" bottom="0.15748031496062992" header="0.31496062992125984" footer="0.31496062992125984"/>
  <pageSetup paperSize="0" scale="10" orientation="landscape" horizontalDpi="203" verticalDpi="20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X44"/>
  <sheetViews>
    <sheetView showGridLines="0" tabSelected="1" workbookViewId="0">
      <pane xSplit="4" ySplit="4" topLeftCell="Y5" activePane="bottomRight" state="frozen"/>
      <selection activeCell="AV26" sqref="AV26"/>
      <selection pane="topRight" activeCell="AV26" sqref="AV26"/>
      <selection pane="bottomLeft" activeCell="AV26" sqref="AV26"/>
      <selection pane="bottomRight" activeCell="AX34" sqref="AX34"/>
    </sheetView>
  </sheetViews>
  <sheetFormatPr defaultRowHeight="15" x14ac:dyDescent="0.25"/>
  <cols>
    <col min="1" max="1" width="3.7109375" style="156" customWidth="1"/>
    <col min="2" max="3" width="7.7109375" style="14" customWidth="1"/>
    <col min="4" max="4" width="30.7109375" customWidth="1"/>
    <col min="5" max="35" width="7.7109375" customWidth="1"/>
    <col min="36" max="36" width="1.7109375" customWidth="1"/>
    <col min="37" max="38" width="12.7109375" style="15" customWidth="1"/>
    <col min="39" max="39" width="12.42578125" customWidth="1"/>
    <col min="40" max="40" width="1.7109375" customWidth="1"/>
    <col min="41" max="41" width="12.7109375" style="15" customWidth="1"/>
    <col min="42" max="42" width="1.7109375" style="166" customWidth="1"/>
    <col min="43" max="44" width="9.7109375" style="15" customWidth="1"/>
    <col min="45" max="46" width="9.7109375" customWidth="1"/>
    <col min="47" max="47" width="7.7109375" style="163" customWidth="1"/>
    <col min="48" max="48" width="1.7109375" style="166" customWidth="1"/>
    <col min="49" max="49" width="12.7109375" style="15" customWidth="1"/>
    <col min="50" max="50" width="9.7109375" style="77" customWidth="1"/>
  </cols>
  <sheetData>
    <row r="1" spans="1:50" ht="15.75" customHeight="1" x14ac:dyDescent="0.25">
      <c r="AK1" s="172">
        <v>2023</v>
      </c>
      <c r="AL1" s="172"/>
      <c r="AM1" s="172"/>
      <c r="AS1" s="71"/>
      <c r="AT1" s="71" t="s">
        <v>309</v>
      </c>
      <c r="AU1" s="85">
        <f ca="1">YEAR(NOW())</f>
        <v>2023</v>
      </c>
      <c r="AW1" s="71"/>
    </row>
    <row r="2" spans="1:50" ht="15.75" customHeight="1" thickBot="1" x14ac:dyDescent="0.3">
      <c r="B2" s="7" t="s">
        <v>270</v>
      </c>
      <c r="C2" s="6">
        <v>37.5</v>
      </c>
      <c r="AK2" s="173" t="s">
        <v>281</v>
      </c>
      <c r="AL2" s="173"/>
      <c r="AM2" s="173"/>
      <c r="AQ2" s="71" t="s">
        <v>266</v>
      </c>
      <c r="AR2" s="72">
        <f>DAY(EOMONTH(AK3,0))</f>
        <v>30</v>
      </c>
      <c r="AS2" s="71"/>
      <c r="AT2" s="71" t="s">
        <v>310</v>
      </c>
      <c r="AU2" s="85">
        <f ca="1">AU1-1</f>
        <v>2022</v>
      </c>
      <c r="AW2" s="71"/>
    </row>
    <row r="3" spans="1:50" ht="17.100000000000001" customHeight="1" thickBot="1" x14ac:dyDescent="0.3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K3" s="174">
        <v>45231</v>
      </c>
      <c r="AL3" s="174"/>
      <c r="AM3" s="174"/>
      <c r="AQ3" s="175" t="s">
        <v>465</v>
      </c>
      <c r="AR3" s="180"/>
      <c r="AS3" s="180"/>
      <c r="AT3" s="180"/>
      <c r="AU3" s="176"/>
      <c r="AW3" s="175" t="s">
        <v>458</v>
      </c>
      <c r="AX3" s="176"/>
    </row>
    <row r="4" spans="1:50" s="17" customFormat="1" ht="45" customHeight="1" thickBot="1" x14ac:dyDescent="0.3">
      <c r="A4" s="157"/>
      <c r="B4" s="90" t="s">
        <v>267</v>
      </c>
      <c r="C4" s="91" t="s">
        <v>268</v>
      </c>
      <c r="D4" s="102" t="s">
        <v>269</v>
      </c>
      <c r="E4" s="28">
        <v>1</v>
      </c>
      <c r="F4" s="154">
        <f>E4+1</f>
        <v>2</v>
      </c>
      <c r="G4" s="154">
        <f t="shared" ref="G4:AI4" si="0">F4+1</f>
        <v>3</v>
      </c>
      <c r="H4" s="154">
        <f t="shared" si="0"/>
        <v>4</v>
      </c>
      <c r="I4" s="155">
        <f t="shared" si="0"/>
        <v>5</v>
      </c>
      <c r="J4" s="153">
        <f t="shared" si="0"/>
        <v>6</v>
      </c>
      <c r="K4" s="154">
        <f t="shared" si="0"/>
        <v>7</v>
      </c>
      <c r="L4" s="154">
        <f t="shared" si="0"/>
        <v>8</v>
      </c>
      <c r="M4" s="154">
        <f t="shared" si="0"/>
        <v>9</v>
      </c>
      <c r="N4" s="154">
        <f t="shared" si="0"/>
        <v>10</v>
      </c>
      <c r="O4" s="154">
        <f t="shared" si="0"/>
        <v>11</v>
      </c>
      <c r="P4" s="155">
        <f t="shared" si="0"/>
        <v>12</v>
      </c>
      <c r="Q4" s="153">
        <f t="shared" si="0"/>
        <v>13</v>
      </c>
      <c r="R4" s="154">
        <f t="shared" si="0"/>
        <v>14</v>
      </c>
      <c r="S4" s="154">
        <f t="shared" si="0"/>
        <v>15</v>
      </c>
      <c r="T4" s="154">
        <f t="shared" si="0"/>
        <v>16</v>
      </c>
      <c r="U4" s="154">
        <f t="shared" si="0"/>
        <v>17</v>
      </c>
      <c r="V4" s="154">
        <f t="shared" si="0"/>
        <v>18</v>
      </c>
      <c r="W4" s="155">
        <f t="shared" si="0"/>
        <v>19</v>
      </c>
      <c r="X4" s="153">
        <f t="shared" si="0"/>
        <v>20</v>
      </c>
      <c r="Y4" s="154">
        <f t="shared" si="0"/>
        <v>21</v>
      </c>
      <c r="Z4" s="154">
        <f t="shared" si="0"/>
        <v>22</v>
      </c>
      <c r="AA4" s="154">
        <f t="shared" si="0"/>
        <v>23</v>
      </c>
      <c r="AB4" s="154">
        <f t="shared" si="0"/>
        <v>24</v>
      </c>
      <c r="AC4" s="154">
        <f t="shared" si="0"/>
        <v>25</v>
      </c>
      <c r="AD4" s="155">
        <f t="shared" si="0"/>
        <v>26</v>
      </c>
      <c r="AE4" s="153">
        <f t="shared" si="0"/>
        <v>27</v>
      </c>
      <c r="AF4" s="154">
        <f t="shared" si="0"/>
        <v>28</v>
      </c>
      <c r="AG4" s="154">
        <f t="shared" si="0"/>
        <v>29</v>
      </c>
      <c r="AH4" s="154">
        <f t="shared" si="0"/>
        <v>30</v>
      </c>
      <c r="AI4" s="74"/>
      <c r="AJ4" s="16"/>
      <c r="AK4" s="82" t="s">
        <v>462</v>
      </c>
      <c r="AL4" s="83" t="s">
        <v>463</v>
      </c>
      <c r="AM4" s="84" t="s">
        <v>276</v>
      </c>
      <c r="AN4" s="16"/>
      <c r="AO4" s="75" t="s">
        <v>466</v>
      </c>
      <c r="AP4" s="157"/>
      <c r="AQ4" s="98" t="s">
        <v>277</v>
      </c>
      <c r="AR4" s="99" t="s">
        <v>278</v>
      </c>
      <c r="AS4" s="100" t="s">
        <v>279</v>
      </c>
      <c r="AT4" s="100" t="s">
        <v>280</v>
      </c>
      <c r="AU4" s="101" t="s">
        <v>563</v>
      </c>
      <c r="AV4" s="170"/>
      <c r="AW4" s="98" t="s">
        <v>459</v>
      </c>
      <c r="AX4" s="101" t="s">
        <v>460</v>
      </c>
    </row>
    <row r="5" spans="1:50" x14ac:dyDescent="0.25">
      <c r="A5" s="156">
        <v>12</v>
      </c>
      <c r="B5" s="96">
        <v>1</v>
      </c>
      <c r="C5" s="97" t="s">
        <v>8</v>
      </c>
      <c r="D5" s="108" t="s">
        <v>2</v>
      </c>
      <c r="E5" s="5">
        <f>IFERROR(VLOOKUP(CONCATENATE($A5,"-",E$4),SupportSheet!$B:$G,6,0),0)</f>
        <v>28430</v>
      </c>
      <c r="F5" s="5">
        <f>IFERROR(VLOOKUP(CONCATENATE($A5,"-",F$4),SupportSheet!$B:$G,6,0),0)</f>
        <v>12354</v>
      </c>
      <c r="G5" s="5">
        <f>IFERROR(VLOOKUP(CONCATENATE($A5,"-",G$4),SupportSheet!$B:$G,6,0),0)</f>
        <v>34884</v>
      </c>
      <c r="H5" s="5">
        <f>IFERROR(VLOOKUP(CONCATENATE($A5,"-",H$4),SupportSheet!$B:$G,6,0),0)</f>
        <v>17300</v>
      </c>
      <c r="I5" s="9">
        <f>IFERROR(VLOOKUP(CONCATENATE($A5,"-",I$4),SupportSheet!$B:$G,6,0),0)</f>
        <v>60363</v>
      </c>
      <c r="J5" s="4">
        <f>IFERROR(VLOOKUP(CONCATENATE($A5,"-",J$4),SupportSheet!$B:$G,6,0),0)</f>
        <v>0</v>
      </c>
      <c r="K5" s="5">
        <f>IFERROR(VLOOKUP(CONCATENATE($A5,"-",K$4),SupportSheet!$B:$G,6,0),0)</f>
        <v>0</v>
      </c>
      <c r="L5" s="5">
        <f>IFERROR(VLOOKUP(CONCATENATE($A5,"-",L$4),SupportSheet!$B:$G,6,0),0)</f>
        <v>20740</v>
      </c>
      <c r="M5" s="5">
        <f>IFERROR(VLOOKUP(CONCATENATE($A5,"-",M$4),SupportSheet!$B:$G,6,0),0)</f>
        <v>6439</v>
      </c>
      <c r="N5" s="5">
        <f>IFERROR(VLOOKUP(CONCATENATE($A5,"-",N$4),SupportSheet!$B:$G,6,0),0)</f>
        <v>30186</v>
      </c>
      <c r="O5" s="5">
        <f>IFERROR(VLOOKUP(CONCATENATE($A5,"-",O$4),SupportSheet!$B:$G,6,0),0)</f>
        <v>28792</v>
      </c>
      <c r="P5" s="9">
        <f>IFERROR(VLOOKUP(CONCATENATE($A5,"-",P$4),SupportSheet!$B:$G,6,0),0)</f>
        <v>111449</v>
      </c>
      <c r="Q5" s="4">
        <f>IFERROR(VLOOKUP(CONCATENATE($A5,"-",Q$4),SupportSheet!$B:$G,6,0),0)</f>
        <v>-1781</v>
      </c>
      <c r="R5" s="5">
        <f>IFERROR(VLOOKUP(CONCATENATE($A5,"-",R$4),SupportSheet!$B:$G,6,0),0)</f>
        <v>10080</v>
      </c>
      <c r="S5" s="5">
        <f>IFERROR(VLOOKUP(CONCATENATE($A5,"-",S$4),SupportSheet!$B:$G,6,0),0)</f>
        <v>56790</v>
      </c>
      <c r="T5" s="5">
        <f>IFERROR(VLOOKUP(CONCATENATE($A5,"-",T$4),SupportSheet!$B:$G,6,0),0)</f>
        <v>12972</v>
      </c>
      <c r="U5" s="5">
        <f>IFERROR(VLOOKUP(CONCATENATE($A5,"-",U$4),SupportSheet!$B:$G,6,0),0)</f>
        <v>40940</v>
      </c>
      <c r="V5" s="5">
        <f>IFERROR(VLOOKUP(CONCATENATE($A5,"-",V$4),SupportSheet!$B:$G,6,0),0)</f>
        <v>99285</v>
      </c>
      <c r="W5" s="9">
        <f>IFERROR(VLOOKUP(CONCATENATE($A5,"-",W$4),SupportSheet!$B:$G,6,0),0)</f>
        <v>55350</v>
      </c>
      <c r="X5" s="4">
        <f>IFERROR(VLOOKUP(CONCATENATE($A5,"-",X$4),SupportSheet!$B:$G,6,0),0)</f>
        <v>10440</v>
      </c>
      <c r="Y5" s="5">
        <f>IFERROR(VLOOKUP(CONCATENATE($A5,"-",Y$4),SupportSheet!$B:$G,6,0),0)</f>
        <v>4200</v>
      </c>
      <c r="Z5" s="5">
        <f>IFERROR(VLOOKUP(CONCATENATE($A5,"-",Z$4),SupportSheet!$B:$G,6,0),0)</f>
        <v>0</v>
      </c>
      <c r="AA5" s="5">
        <f>IFERROR(VLOOKUP(CONCATENATE($A5,"-",AA$4),SupportSheet!$B:$G,6,0),0)</f>
        <v>0</v>
      </c>
      <c r="AB5" s="5">
        <f>IFERROR(VLOOKUP(CONCATENATE($A5,"-",AB$4),SupportSheet!$B:$G,6,0),0)</f>
        <v>0</v>
      </c>
      <c r="AC5" s="5">
        <f>IFERROR(VLOOKUP(CONCATENATE($A5,"-",AC$4),SupportSheet!$B:$G,6,0),0)</f>
        <v>0</v>
      </c>
      <c r="AD5" s="9">
        <f>IFERROR(VLOOKUP(CONCATENATE($A5,"-",AD$4),SupportSheet!$B:$G,6,0),0)</f>
        <v>0</v>
      </c>
      <c r="AE5" s="4">
        <f>IFERROR(VLOOKUP(CONCATENATE($A5,"-",AE$4),SupportSheet!$B:$G,6,0),0)</f>
        <v>0</v>
      </c>
      <c r="AF5" s="5">
        <f>IFERROR(VLOOKUP(CONCATENATE($A5,"-",AF$4),SupportSheet!$B:$G,6,0),0)</f>
        <v>0</v>
      </c>
      <c r="AG5" s="5">
        <f>IFERROR(VLOOKUP(CONCATENATE($A5,"-",AG$4),SupportSheet!$B:$G,6,0),0)</f>
        <v>0</v>
      </c>
      <c r="AH5" s="5">
        <f>IFERROR(VLOOKUP(CONCATENATE($A5,"-",AH$4),SupportSheet!$B:$G,6,0),0)</f>
        <v>0</v>
      </c>
      <c r="AI5" s="9"/>
      <c r="AK5" s="132">
        <f>SUM(E5:AI5)</f>
        <v>639213</v>
      </c>
      <c r="AL5" s="133">
        <f>SUMIF(SupportSheet!$L:$L,$A5,SupportSheet!$M:$M)</f>
        <v>900000</v>
      </c>
      <c r="AM5" s="134">
        <f>IF(AL5&lt;&gt;0,AK5/AL5,0)</f>
        <v>0.71023666666666663</v>
      </c>
      <c r="AO5" s="120">
        <f ca="1">SUMIF(SupportSheet!$H:$H,CONCATENATE($A5,"-",$AU$2),SupportSheet!$G:$G)</f>
        <v>528786.1</v>
      </c>
      <c r="AP5" s="166">
        <f ca="1">SIGN(AO5)</f>
        <v>1</v>
      </c>
      <c r="AQ5" s="136">
        <f t="shared" ref="AQ5:AQ12" si="1">AK5/COUNTIF($E$15:$AI$15,"&gt;0")</f>
        <v>30438.714285714286</v>
      </c>
      <c r="AR5" s="137">
        <f t="shared" ref="AR5:AR12" si="2">AL5/$AR$2</f>
        <v>30000</v>
      </c>
      <c r="AS5" s="138">
        <f>IF(AR5&lt;&gt;0,AQ5/AR5,0)</f>
        <v>1.0146238095238096</v>
      </c>
      <c r="AT5" s="137">
        <f ca="1">AO5/$AR$2</f>
        <v>17626.203333333331</v>
      </c>
      <c r="AU5" s="134">
        <f ca="1">IFERROR(AW5/AO5-1,0)</f>
        <v>0.64840583160013288</v>
      </c>
      <c r="AV5" s="166">
        <f>SIGN(AW5)</f>
        <v>1</v>
      </c>
      <c r="AW5" s="132">
        <f>AK5/COUNTIF($E$15:$AI$15,"&lt;&gt;0")*$AR$2</f>
        <v>871654.09090909094</v>
      </c>
      <c r="AX5" s="134">
        <f t="shared" ref="AX5:AX12" si="3">IF(AL5&lt;&gt;0,AW5/AL5,0)</f>
        <v>0.96850454545454545</v>
      </c>
    </row>
    <row r="6" spans="1:50" x14ac:dyDescent="0.25">
      <c r="A6" s="156">
        <v>15</v>
      </c>
      <c r="B6" s="18">
        <v>2</v>
      </c>
      <c r="C6" s="88" t="s">
        <v>8</v>
      </c>
      <c r="D6" s="92" t="s">
        <v>3</v>
      </c>
      <c r="E6" s="10">
        <f>IFERROR(VLOOKUP(CONCATENATE($A6,"-",E$4),SupportSheet!$B:$G,6,0),0)</f>
        <v>24851</v>
      </c>
      <c r="F6" s="10">
        <f>IFERROR(VLOOKUP(CONCATENATE($A6,"-",F$4),SupportSheet!$B:$G,6,0),0)</f>
        <v>9600</v>
      </c>
      <c r="G6" s="10">
        <f>IFERROR(VLOOKUP(CONCATENATE($A6,"-",G$4),SupportSheet!$B:$G,6,0),0)</f>
        <v>23708</v>
      </c>
      <c r="H6" s="10">
        <f>IFERROR(VLOOKUP(CONCATENATE($A6,"-",H$4),SupportSheet!$B:$G,6,0),0)</f>
        <v>13840</v>
      </c>
      <c r="I6" s="3">
        <f>IFERROR(VLOOKUP(CONCATENATE($A6,"-",I$4),SupportSheet!$B:$G,6,0),0)</f>
        <v>1190</v>
      </c>
      <c r="J6" s="2">
        <f>IFERROR(VLOOKUP(CONCATENATE($A6,"-",J$4),SupportSheet!$B:$G,6,0),0)</f>
        <v>13060</v>
      </c>
      <c r="K6" s="10">
        <f>IFERROR(VLOOKUP(CONCATENATE($A6,"-",K$4),SupportSheet!$B:$G,6,0),0)</f>
        <v>0</v>
      </c>
      <c r="L6" s="10">
        <f>IFERROR(VLOOKUP(CONCATENATE($A6,"-",L$4),SupportSheet!$B:$G,6,0),0)</f>
        <v>15793</v>
      </c>
      <c r="M6" s="10">
        <f>IFERROR(VLOOKUP(CONCATENATE($A6,"-",M$4),SupportSheet!$B:$G,6,0),0)</f>
        <v>9490</v>
      </c>
      <c r="N6" s="10">
        <f>IFERROR(VLOOKUP(CONCATENATE($A6,"-",N$4),SupportSheet!$B:$G,6,0),0)</f>
        <v>0</v>
      </c>
      <c r="O6" s="10">
        <f>IFERROR(VLOOKUP(CONCATENATE($A6,"-",O$4),SupportSheet!$B:$G,6,0),0)</f>
        <v>19117</v>
      </c>
      <c r="P6" s="3">
        <f>IFERROR(VLOOKUP(CONCATENATE($A6,"-",P$4),SupportSheet!$B:$G,6,0),0)</f>
        <v>23230</v>
      </c>
      <c r="Q6" s="2">
        <f>IFERROR(VLOOKUP(CONCATENATE($A6,"-",Q$4),SupportSheet!$B:$G,6,0),0)</f>
        <v>22705</v>
      </c>
      <c r="R6" s="10">
        <f>IFERROR(VLOOKUP(CONCATENATE($A6,"-",R$4),SupportSheet!$B:$G,6,0),0)</f>
        <v>18010</v>
      </c>
      <c r="S6" s="10">
        <f>IFERROR(VLOOKUP(CONCATENATE($A6,"-",S$4),SupportSheet!$B:$G,6,0),0)</f>
        <v>22900</v>
      </c>
      <c r="T6" s="10">
        <f>IFERROR(VLOOKUP(CONCATENATE($A6,"-",T$4),SupportSheet!$B:$G,6,0),0)</f>
        <v>9509</v>
      </c>
      <c r="U6" s="10">
        <f>IFERROR(VLOOKUP(CONCATENATE($A6,"-",U$4),SupportSheet!$B:$G,6,0),0)</f>
        <v>7980</v>
      </c>
      <c r="V6" s="10">
        <f>IFERROR(VLOOKUP(CONCATENATE($A6,"-",V$4),SupportSheet!$B:$G,6,0),0)</f>
        <v>2170</v>
      </c>
      <c r="W6" s="3">
        <f>IFERROR(VLOOKUP(CONCATENATE($A6,"-",W$4),SupportSheet!$B:$G,6,0),0)</f>
        <v>39383</v>
      </c>
      <c r="X6" s="2">
        <f>IFERROR(VLOOKUP(CONCATENATE($A6,"-",X$4),SupportSheet!$B:$G,6,0),0)</f>
        <v>5740</v>
      </c>
      <c r="Y6" s="10">
        <f>IFERROR(VLOOKUP(CONCATENATE($A6,"-",Y$4),SupportSheet!$B:$G,6,0),0)</f>
        <v>19738</v>
      </c>
      <c r="Z6" s="10">
        <f>IFERROR(VLOOKUP(CONCATENATE($A6,"-",Z$4),SupportSheet!$B:$G,6,0),0)</f>
        <v>0</v>
      </c>
      <c r="AA6" s="10">
        <f>IFERROR(VLOOKUP(CONCATENATE($A6,"-",AA$4),SupportSheet!$B:$G,6,0),0)</f>
        <v>0</v>
      </c>
      <c r="AB6" s="10">
        <f>IFERROR(VLOOKUP(CONCATENATE($A6,"-",AB$4),SupportSheet!$B:$G,6,0),0)</f>
        <v>0</v>
      </c>
      <c r="AC6" s="10">
        <f>IFERROR(VLOOKUP(CONCATENATE($A6,"-",AC$4),SupportSheet!$B:$G,6,0),0)</f>
        <v>0</v>
      </c>
      <c r="AD6" s="3">
        <f>IFERROR(VLOOKUP(CONCATENATE($A6,"-",AD$4),SupportSheet!$B:$G,6,0),0)</f>
        <v>0</v>
      </c>
      <c r="AE6" s="2">
        <f>IFERROR(VLOOKUP(CONCATENATE($A6,"-",AE$4),SupportSheet!$B:$G,6,0),0)</f>
        <v>0</v>
      </c>
      <c r="AF6" s="10">
        <f>IFERROR(VLOOKUP(CONCATENATE($A6,"-",AF$4),SupportSheet!$B:$G,6,0),0)</f>
        <v>0</v>
      </c>
      <c r="AG6" s="10">
        <f>IFERROR(VLOOKUP(CONCATENATE($A6,"-",AG$4),SupportSheet!$B:$G,6,0),0)</f>
        <v>0</v>
      </c>
      <c r="AH6" s="10">
        <f>IFERROR(VLOOKUP(CONCATENATE($A6,"-",AH$4),SupportSheet!$B:$G,6,0),0)</f>
        <v>0</v>
      </c>
      <c r="AI6" s="3"/>
      <c r="AK6" s="117">
        <f t="shared" ref="AK6:AK12" si="4">SUM(E6:AI6)</f>
        <v>302014</v>
      </c>
      <c r="AL6" s="110">
        <f>SUMIF(SupportSheet!$L:$L,$A6,SupportSheet!$M:$M)</f>
        <v>900000</v>
      </c>
      <c r="AM6" s="78">
        <f t="shared" ref="AM6:AM12" si="5">IF(AL6&lt;&gt;0,AK6/AL6,0)</f>
        <v>0.3355711111111111</v>
      </c>
      <c r="AO6" s="86">
        <f ca="1">SUMIF(SupportSheet!$H:$H,CONCATENATE($A6,"-",$AU$2),SupportSheet!$G:$G)</f>
        <v>1264244.5</v>
      </c>
      <c r="AP6" s="166">
        <f t="shared" ref="AP6:AP13" ca="1" si="6">SIGN(AO6)</f>
        <v>1</v>
      </c>
      <c r="AQ6" s="70">
        <f t="shared" si="1"/>
        <v>14381.619047619048</v>
      </c>
      <c r="AR6" s="19">
        <f t="shared" si="2"/>
        <v>30000</v>
      </c>
      <c r="AS6" s="69">
        <f t="shared" ref="AS6:AS12" si="7">IF(AR6&lt;&gt;0,AQ6/AR6,0)</f>
        <v>0.47938730158730158</v>
      </c>
      <c r="AT6" s="19">
        <f t="shared" ref="AT6:AT13" ca="1" si="8">AO6/$AR$2</f>
        <v>42141.48333333333</v>
      </c>
      <c r="AU6" s="78">
        <f t="shared" ref="AU6:AU13" ca="1" si="9">IFERROR(AW6/AO6-1,0)</f>
        <v>-0.67424238529234437</v>
      </c>
      <c r="AV6" s="166">
        <f t="shared" ref="AV6:AV13" si="10">SIGN(AW6)</f>
        <v>1</v>
      </c>
      <c r="AW6" s="117">
        <f t="shared" ref="AW6:AW12" si="11">AK6/COUNTIF($E$15:$AI$15,"&lt;&gt;0")*$AR$2</f>
        <v>411837.27272727271</v>
      </c>
      <c r="AX6" s="78">
        <f t="shared" si="3"/>
        <v>0.45759696969696967</v>
      </c>
    </row>
    <row r="7" spans="1:50" x14ac:dyDescent="0.25">
      <c r="A7" s="156">
        <v>32</v>
      </c>
      <c r="B7" s="18">
        <v>3</v>
      </c>
      <c r="C7" s="88" t="s">
        <v>8</v>
      </c>
      <c r="D7" s="92" t="s">
        <v>4</v>
      </c>
      <c r="E7" s="10">
        <f>IFERROR(VLOOKUP(CONCATENATE($A7,"-",E$4),SupportSheet!$B:$G,6,0),0)</f>
        <v>0</v>
      </c>
      <c r="F7" s="10">
        <f>IFERROR(VLOOKUP(CONCATENATE($A7,"-",F$4),SupportSheet!$B:$G,6,0),0)</f>
        <v>0</v>
      </c>
      <c r="G7" s="10">
        <f>IFERROR(VLOOKUP(CONCATENATE($A7,"-",G$4),SupportSheet!$B:$G,6,0),0)</f>
        <v>2450</v>
      </c>
      <c r="H7" s="10">
        <f>IFERROR(VLOOKUP(CONCATENATE($A7,"-",H$4),SupportSheet!$B:$G,6,0),0)</f>
        <v>9513</v>
      </c>
      <c r="I7" s="3">
        <f>IFERROR(VLOOKUP(CONCATENATE($A7,"-",I$4),SupportSheet!$B:$G,6,0),0)</f>
        <v>8700</v>
      </c>
      <c r="J7" s="2">
        <f>IFERROR(VLOOKUP(CONCATENATE($A7,"-",J$4),SupportSheet!$B:$G,6,0),0)</f>
        <v>2790</v>
      </c>
      <c r="K7" s="10">
        <f>IFERROR(VLOOKUP(CONCATENATE($A7,"-",K$4),SupportSheet!$B:$G,6,0),0)</f>
        <v>1140</v>
      </c>
      <c r="L7" s="10">
        <f>IFERROR(VLOOKUP(CONCATENATE($A7,"-",L$4),SupportSheet!$B:$G,6,0),0)</f>
        <v>1740</v>
      </c>
      <c r="M7" s="10">
        <f>IFERROR(VLOOKUP(CONCATENATE($A7,"-",M$4),SupportSheet!$B:$G,6,0),0)</f>
        <v>16079</v>
      </c>
      <c r="N7" s="10">
        <f>IFERROR(VLOOKUP(CONCATENATE($A7,"-",N$4),SupportSheet!$B:$G,6,0),0)</f>
        <v>7620</v>
      </c>
      <c r="O7" s="10">
        <f>IFERROR(VLOOKUP(CONCATENATE($A7,"-",O$4),SupportSheet!$B:$G,6,0),0)</f>
        <v>8349</v>
      </c>
      <c r="P7" s="3">
        <f>IFERROR(VLOOKUP(CONCATENATE($A7,"-",P$4),SupportSheet!$B:$G,6,0),0)</f>
        <v>0</v>
      </c>
      <c r="Q7" s="2">
        <f>IFERROR(VLOOKUP(CONCATENATE($A7,"-",Q$4),SupportSheet!$B:$G,6,0),0)</f>
        <v>8890</v>
      </c>
      <c r="R7" s="10">
        <f>IFERROR(VLOOKUP(CONCATENATE($A7,"-",R$4),SupportSheet!$B:$G,6,0),0)</f>
        <v>2998</v>
      </c>
      <c r="S7" s="10">
        <f>IFERROR(VLOOKUP(CONCATENATE($A7,"-",S$4),SupportSheet!$B:$G,6,0),0)</f>
        <v>8020</v>
      </c>
      <c r="T7" s="10">
        <f>IFERROR(VLOOKUP(CONCATENATE($A7,"-",T$4),SupportSheet!$B:$G,6,0),0)</f>
        <v>1600</v>
      </c>
      <c r="U7" s="10">
        <f>IFERROR(VLOOKUP(CONCATENATE($A7,"-",U$4),SupportSheet!$B:$G,6,0),0)</f>
        <v>1520</v>
      </c>
      <c r="V7" s="10">
        <f>IFERROR(VLOOKUP(CONCATENATE($A7,"-",V$4),SupportSheet!$B:$G,6,0),0)</f>
        <v>4107</v>
      </c>
      <c r="W7" s="3">
        <f>IFERROR(VLOOKUP(CONCATENATE($A7,"-",W$4),SupportSheet!$B:$G,6,0),0)</f>
        <v>5512</v>
      </c>
      <c r="X7" s="2">
        <f>IFERROR(VLOOKUP(CONCATENATE($A7,"-",X$4),SupportSheet!$B:$G,6,0),0)</f>
        <v>0</v>
      </c>
      <c r="Y7" s="10">
        <f>IFERROR(VLOOKUP(CONCATENATE($A7,"-",Y$4),SupportSheet!$B:$G,6,0),0)</f>
        <v>17410</v>
      </c>
      <c r="Z7" s="10">
        <f>IFERROR(VLOOKUP(CONCATENATE($A7,"-",Z$4),SupportSheet!$B:$G,6,0),0)</f>
        <v>0</v>
      </c>
      <c r="AA7" s="10">
        <f>IFERROR(VLOOKUP(CONCATENATE($A7,"-",AA$4),SupportSheet!$B:$G,6,0),0)</f>
        <v>0</v>
      </c>
      <c r="AB7" s="10">
        <f>IFERROR(VLOOKUP(CONCATENATE($A7,"-",AB$4),SupportSheet!$B:$G,6,0),0)</f>
        <v>0</v>
      </c>
      <c r="AC7" s="10">
        <f>IFERROR(VLOOKUP(CONCATENATE($A7,"-",AC$4),SupportSheet!$B:$G,6,0),0)</f>
        <v>0</v>
      </c>
      <c r="AD7" s="3">
        <f>IFERROR(VLOOKUP(CONCATENATE($A7,"-",AD$4),SupportSheet!$B:$G,6,0),0)</f>
        <v>0</v>
      </c>
      <c r="AE7" s="2">
        <f>IFERROR(VLOOKUP(CONCATENATE($A7,"-",AE$4),SupportSheet!$B:$G,6,0),0)</f>
        <v>0</v>
      </c>
      <c r="AF7" s="10">
        <f>IFERROR(VLOOKUP(CONCATENATE($A7,"-",AF$4),SupportSheet!$B:$G,6,0),0)</f>
        <v>0</v>
      </c>
      <c r="AG7" s="10">
        <f>IFERROR(VLOOKUP(CONCATENATE($A7,"-",AG$4),SupportSheet!$B:$G,6,0),0)</f>
        <v>0</v>
      </c>
      <c r="AH7" s="10">
        <f>IFERROR(VLOOKUP(CONCATENATE($A7,"-",AH$4),SupportSheet!$B:$G,6,0),0)</f>
        <v>0</v>
      </c>
      <c r="AI7" s="3"/>
      <c r="AK7" s="117">
        <f t="shared" si="4"/>
        <v>108438</v>
      </c>
      <c r="AL7" s="110">
        <f>SUMIF(SupportSheet!$L:$L,$A7,SupportSheet!$M:$M)</f>
        <v>500000</v>
      </c>
      <c r="AM7" s="78">
        <f t="shared" si="5"/>
        <v>0.21687600000000001</v>
      </c>
      <c r="AO7" s="86">
        <f ca="1">SUMIF(SupportSheet!$H:$H,CONCATENATE($A7,"-",$AU$2),SupportSheet!$G:$G)</f>
        <v>0</v>
      </c>
      <c r="AP7" s="166">
        <f t="shared" ca="1" si="6"/>
        <v>0</v>
      </c>
      <c r="AQ7" s="70">
        <f t="shared" si="1"/>
        <v>5163.7142857142853</v>
      </c>
      <c r="AR7" s="19">
        <f t="shared" si="2"/>
        <v>16666.666666666668</v>
      </c>
      <c r="AS7" s="69">
        <f t="shared" si="7"/>
        <v>0.30982285714285712</v>
      </c>
      <c r="AT7" s="19">
        <f t="shared" ca="1" si="8"/>
        <v>0</v>
      </c>
      <c r="AU7" s="78">
        <f t="shared" ca="1" si="9"/>
        <v>0</v>
      </c>
      <c r="AV7" s="166">
        <f t="shared" si="10"/>
        <v>1</v>
      </c>
      <c r="AW7" s="117">
        <f t="shared" si="11"/>
        <v>147870</v>
      </c>
      <c r="AX7" s="78">
        <f t="shared" si="3"/>
        <v>0.29574</v>
      </c>
    </row>
    <row r="8" spans="1:50" x14ac:dyDescent="0.25">
      <c r="A8" s="156">
        <v>31</v>
      </c>
      <c r="B8" s="18">
        <v>4</v>
      </c>
      <c r="C8" s="88" t="s">
        <v>8</v>
      </c>
      <c r="D8" s="92" t="s">
        <v>0</v>
      </c>
      <c r="E8" s="10">
        <f>IFERROR(VLOOKUP(CONCATENATE($A8,"-",E$4),SupportSheet!$B:$G,6,0),0)</f>
        <v>-465</v>
      </c>
      <c r="F8" s="10">
        <f>IFERROR(VLOOKUP(CONCATENATE($A8,"-",F$4),SupportSheet!$B:$G,6,0),0)</f>
        <v>0</v>
      </c>
      <c r="G8" s="10">
        <f>IFERROR(VLOOKUP(CONCATENATE($A8,"-",G$4),SupportSheet!$B:$G,6,0),0)</f>
        <v>0</v>
      </c>
      <c r="H8" s="10">
        <f>IFERROR(VLOOKUP(CONCATENATE($A8,"-",H$4),SupportSheet!$B:$G,6,0),0)</f>
        <v>0</v>
      </c>
      <c r="I8" s="3">
        <f>IFERROR(VLOOKUP(CONCATENATE($A8,"-",I$4),SupportSheet!$B:$G,6,0),0)</f>
        <v>0</v>
      </c>
      <c r="J8" s="2">
        <f>IFERROR(VLOOKUP(CONCATENATE($A8,"-",J$4),SupportSheet!$B:$G,6,0),0)</f>
        <v>0</v>
      </c>
      <c r="K8" s="10">
        <f>IFERROR(VLOOKUP(CONCATENATE($A8,"-",K$4),SupportSheet!$B:$G,6,0),0)</f>
        <v>0</v>
      </c>
      <c r="L8" s="10">
        <f>IFERROR(VLOOKUP(CONCATENATE($A8,"-",L$4),SupportSheet!$B:$G,6,0),0)</f>
        <v>0</v>
      </c>
      <c r="M8" s="10">
        <f>IFERROR(VLOOKUP(CONCATENATE($A8,"-",M$4),SupportSheet!$B:$G,6,0),0)</f>
        <v>0</v>
      </c>
      <c r="N8" s="10">
        <f>IFERROR(VLOOKUP(CONCATENATE($A8,"-",N$4),SupportSheet!$B:$G,6,0),0)</f>
        <v>15460</v>
      </c>
      <c r="O8" s="10">
        <f>IFERROR(VLOOKUP(CONCATENATE($A8,"-",O$4),SupportSheet!$B:$G,6,0),0)</f>
        <v>26840</v>
      </c>
      <c r="P8" s="3">
        <f>IFERROR(VLOOKUP(CONCATENATE($A8,"-",P$4),SupportSheet!$B:$G,6,0),0)</f>
        <v>0</v>
      </c>
      <c r="Q8" s="2">
        <f>IFERROR(VLOOKUP(CONCATENATE($A8,"-",Q$4),SupportSheet!$B:$G,6,0),0)</f>
        <v>2700</v>
      </c>
      <c r="R8" s="10">
        <f>IFERROR(VLOOKUP(CONCATENATE($A8,"-",R$4),SupportSheet!$B:$G,6,0),0)</f>
        <v>0</v>
      </c>
      <c r="S8" s="10">
        <f>IFERROR(VLOOKUP(CONCATENATE($A8,"-",S$4),SupportSheet!$B:$G,6,0),0)</f>
        <v>4410</v>
      </c>
      <c r="T8" s="10">
        <f>IFERROR(VLOOKUP(CONCATENATE($A8,"-",T$4),SupportSheet!$B:$G,6,0),0)</f>
        <v>0</v>
      </c>
      <c r="U8" s="10">
        <f>IFERROR(VLOOKUP(CONCATENATE($A8,"-",U$4),SupportSheet!$B:$G,6,0),0)</f>
        <v>0</v>
      </c>
      <c r="V8" s="10">
        <f>IFERROR(VLOOKUP(CONCATENATE($A8,"-",V$4),SupportSheet!$B:$G,6,0),0)</f>
        <v>13950</v>
      </c>
      <c r="W8" s="3">
        <f>IFERROR(VLOOKUP(CONCATENATE($A8,"-",W$4),SupportSheet!$B:$G,6,0),0)</f>
        <v>19900</v>
      </c>
      <c r="X8" s="2">
        <f>IFERROR(VLOOKUP(CONCATENATE($A8,"-",X$4),SupportSheet!$B:$G,6,0),0)</f>
        <v>11070</v>
      </c>
      <c r="Y8" s="10">
        <f>IFERROR(VLOOKUP(CONCATENATE($A8,"-",Y$4),SupportSheet!$B:$G,6,0),0)</f>
        <v>13660</v>
      </c>
      <c r="Z8" s="10">
        <f>IFERROR(VLOOKUP(CONCATENATE($A8,"-",Z$4),SupportSheet!$B:$G,6,0),0)</f>
        <v>0</v>
      </c>
      <c r="AA8" s="10">
        <f>IFERROR(VLOOKUP(CONCATENATE($A8,"-",AA$4),SupportSheet!$B:$G,6,0),0)</f>
        <v>0</v>
      </c>
      <c r="AB8" s="10">
        <f>IFERROR(VLOOKUP(CONCATENATE($A8,"-",AB$4),SupportSheet!$B:$G,6,0),0)</f>
        <v>0</v>
      </c>
      <c r="AC8" s="10">
        <f>IFERROR(VLOOKUP(CONCATENATE($A8,"-",AC$4),SupportSheet!$B:$G,6,0),0)</f>
        <v>0</v>
      </c>
      <c r="AD8" s="3">
        <f>IFERROR(VLOOKUP(CONCATENATE($A8,"-",AD$4),SupportSheet!$B:$G,6,0),0)</f>
        <v>0</v>
      </c>
      <c r="AE8" s="2">
        <f>IFERROR(VLOOKUP(CONCATENATE($A8,"-",AE$4),SupportSheet!$B:$G,6,0),0)</f>
        <v>0</v>
      </c>
      <c r="AF8" s="10">
        <f>IFERROR(VLOOKUP(CONCATENATE($A8,"-",AF$4),SupportSheet!$B:$G,6,0),0)</f>
        <v>0</v>
      </c>
      <c r="AG8" s="10">
        <f>IFERROR(VLOOKUP(CONCATENATE($A8,"-",AG$4),SupportSheet!$B:$G,6,0),0)</f>
        <v>0</v>
      </c>
      <c r="AH8" s="10">
        <f>IFERROR(VLOOKUP(CONCATENATE($A8,"-",AH$4),SupportSheet!$B:$G,6,0),0)</f>
        <v>0</v>
      </c>
      <c r="AI8" s="3"/>
      <c r="AK8" s="117">
        <f t="shared" si="4"/>
        <v>107525</v>
      </c>
      <c r="AL8" s="110">
        <f>SUMIF(SupportSheet!$L:$L,$A8,SupportSheet!$M:$M)</f>
        <v>500000</v>
      </c>
      <c r="AM8" s="78">
        <f t="shared" si="5"/>
        <v>0.21504999999999999</v>
      </c>
      <c r="AO8" s="86">
        <f ca="1">SUMIF(SupportSheet!$H:$H,CONCATENATE($A8,"-",$AU$2),SupportSheet!$G:$G)</f>
        <v>0</v>
      </c>
      <c r="AP8" s="166">
        <f t="shared" ca="1" si="6"/>
        <v>0</v>
      </c>
      <c r="AQ8" s="70">
        <f t="shared" si="1"/>
        <v>5120.2380952380954</v>
      </c>
      <c r="AR8" s="19">
        <f t="shared" si="2"/>
        <v>16666.666666666668</v>
      </c>
      <c r="AS8" s="69">
        <f t="shared" si="7"/>
        <v>0.30721428571428572</v>
      </c>
      <c r="AT8" s="19">
        <f t="shared" ca="1" si="8"/>
        <v>0</v>
      </c>
      <c r="AU8" s="78">
        <f t="shared" ca="1" si="9"/>
        <v>0</v>
      </c>
      <c r="AV8" s="166">
        <f t="shared" si="10"/>
        <v>1</v>
      </c>
      <c r="AW8" s="117">
        <f t="shared" si="11"/>
        <v>146625</v>
      </c>
      <c r="AX8" s="78">
        <f t="shared" si="3"/>
        <v>0.29325000000000001</v>
      </c>
    </row>
    <row r="9" spans="1:50" x14ac:dyDescent="0.25">
      <c r="A9" s="156">
        <v>29</v>
      </c>
      <c r="B9" s="18">
        <v>5</v>
      </c>
      <c r="C9" s="88" t="s">
        <v>8</v>
      </c>
      <c r="D9" s="92" t="s">
        <v>1</v>
      </c>
      <c r="E9" s="10">
        <f>IFERROR(VLOOKUP(CONCATENATE($A9,"-",E$4),SupportSheet!$B:$G,6,0),0)</f>
        <v>7290</v>
      </c>
      <c r="F9" s="10">
        <f>IFERROR(VLOOKUP(CONCATENATE($A9,"-",F$4),SupportSheet!$B:$G,6,0),0)</f>
        <v>27540</v>
      </c>
      <c r="G9" s="10">
        <f>IFERROR(VLOOKUP(CONCATENATE($A9,"-",G$4),SupportSheet!$B:$G,6,0),0)</f>
        <v>10920</v>
      </c>
      <c r="H9" s="10">
        <f>IFERROR(VLOOKUP(CONCATENATE($A9,"-",H$4),SupportSheet!$B:$G,6,0),0)</f>
        <v>8250</v>
      </c>
      <c r="I9" s="3">
        <f>IFERROR(VLOOKUP(CONCATENATE($A9,"-",I$4),SupportSheet!$B:$G,6,0),0)</f>
        <v>0</v>
      </c>
      <c r="J9" s="2">
        <f>IFERROR(VLOOKUP(CONCATENATE($A9,"-",J$4),SupportSheet!$B:$G,6,0),0)</f>
        <v>10000</v>
      </c>
      <c r="K9" s="10">
        <f>IFERROR(VLOOKUP(CONCATENATE($A9,"-",K$4),SupportSheet!$B:$G,6,0),0)</f>
        <v>0</v>
      </c>
      <c r="L9" s="10">
        <f>IFERROR(VLOOKUP(CONCATENATE($A9,"-",L$4),SupportSheet!$B:$G,6,0),0)</f>
        <v>0</v>
      </c>
      <c r="M9" s="10">
        <f>IFERROR(VLOOKUP(CONCATENATE($A9,"-",M$4),SupportSheet!$B:$G,6,0),0)</f>
        <v>7392</v>
      </c>
      <c r="N9" s="10">
        <f>IFERROR(VLOOKUP(CONCATENATE($A9,"-",N$4),SupportSheet!$B:$G,6,0),0)</f>
        <v>6840</v>
      </c>
      <c r="O9" s="10">
        <f>IFERROR(VLOOKUP(CONCATENATE($A9,"-",O$4),SupportSheet!$B:$G,6,0),0)</f>
        <v>40850</v>
      </c>
      <c r="P9" s="3">
        <f>IFERROR(VLOOKUP(CONCATENATE($A9,"-",P$4),SupportSheet!$B:$G,6,0),0)</f>
        <v>29194</v>
      </c>
      <c r="Q9" s="2">
        <f>IFERROR(VLOOKUP(CONCATENATE($A9,"-",Q$4),SupportSheet!$B:$G,6,0),0)</f>
        <v>21499</v>
      </c>
      <c r="R9" s="10">
        <f>IFERROR(VLOOKUP(CONCATENATE($A9,"-",R$4),SupportSheet!$B:$G,6,0),0)</f>
        <v>4200</v>
      </c>
      <c r="S9" s="10">
        <f>IFERROR(VLOOKUP(CONCATENATE($A9,"-",S$4),SupportSheet!$B:$G,6,0),0)</f>
        <v>340</v>
      </c>
      <c r="T9" s="10">
        <f>IFERROR(VLOOKUP(CONCATENATE($A9,"-",T$4),SupportSheet!$B:$G,6,0),0)</f>
        <v>5260</v>
      </c>
      <c r="U9" s="10">
        <f>IFERROR(VLOOKUP(CONCATENATE($A9,"-",U$4),SupportSheet!$B:$G,6,0),0)</f>
        <v>16320</v>
      </c>
      <c r="V9" s="10">
        <f>IFERROR(VLOOKUP(CONCATENATE($A9,"-",V$4),SupportSheet!$B:$G,6,0),0)</f>
        <v>2079</v>
      </c>
      <c r="W9" s="3">
        <f>IFERROR(VLOOKUP(CONCATENATE($A9,"-",W$4),SupportSheet!$B:$G,6,0),0)</f>
        <v>27330</v>
      </c>
      <c r="X9" s="2">
        <f>IFERROR(VLOOKUP(CONCATENATE($A9,"-",X$4),SupportSheet!$B:$G,6,0),0)</f>
        <v>5500</v>
      </c>
      <c r="Y9" s="10">
        <f>IFERROR(VLOOKUP(CONCATENATE($A9,"-",Y$4),SupportSheet!$B:$G,6,0),0)</f>
        <v>13728</v>
      </c>
      <c r="Z9" s="10">
        <f>IFERROR(VLOOKUP(CONCATENATE($A9,"-",Z$4),SupportSheet!$B:$G,6,0),0)</f>
        <v>0</v>
      </c>
      <c r="AA9" s="10">
        <f>IFERROR(VLOOKUP(CONCATENATE($A9,"-",AA$4),SupportSheet!$B:$G,6,0),0)</f>
        <v>0</v>
      </c>
      <c r="AB9" s="10">
        <f>IFERROR(VLOOKUP(CONCATENATE($A9,"-",AB$4),SupportSheet!$B:$G,6,0),0)</f>
        <v>0</v>
      </c>
      <c r="AC9" s="10">
        <f>IFERROR(VLOOKUP(CONCATENATE($A9,"-",AC$4),SupportSheet!$B:$G,6,0),0)</f>
        <v>0</v>
      </c>
      <c r="AD9" s="3">
        <f>IFERROR(VLOOKUP(CONCATENATE($A9,"-",AD$4),SupportSheet!$B:$G,6,0),0)</f>
        <v>0</v>
      </c>
      <c r="AE9" s="2">
        <f>IFERROR(VLOOKUP(CONCATENATE($A9,"-",AE$4),SupportSheet!$B:$G,6,0),0)</f>
        <v>0</v>
      </c>
      <c r="AF9" s="10">
        <f>IFERROR(VLOOKUP(CONCATENATE($A9,"-",AF$4),SupportSheet!$B:$G,6,0),0)</f>
        <v>0</v>
      </c>
      <c r="AG9" s="10">
        <f>IFERROR(VLOOKUP(CONCATENATE($A9,"-",AG$4),SupportSheet!$B:$G,6,0),0)</f>
        <v>0</v>
      </c>
      <c r="AH9" s="10">
        <f>IFERROR(VLOOKUP(CONCATENATE($A9,"-",AH$4),SupportSheet!$B:$G,6,0),0)</f>
        <v>0</v>
      </c>
      <c r="AI9" s="3"/>
      <c r="AK9" s="117">
        <f t="shared" si="4"/>
        <v>244532</v>
      </c>
      <c r="AL9" s="110">
        <f>SUMIF(SupportSheet!$L:$L,$A9,SupportSheet!$M:$M)</f>
        <v>750000</v>
      </c>
      <c r="AM9" s="78">
        <f t="shared" si="5"/>
        <v>0.32604266666666665</v>
      </c>
      <c r="AO9" s="86">
        <f ca="1">SUMIF(SupportSheet!$H:$H,CONCATENATE($A9,"-",$AU$2),SupportSheet!$G:$G)</f>
        <v>408765</v>
      </c>
      <c r="AP9" s="166">
        <f t="shared" ca="1" si="6"/>
        <v>1</v>
      </c>
      <c r="AQ9" s="70">
        <f t="shared" si="1"/>
        <v>11644.380952380952</v>
      </c>
      <c r="AR9" s="19">
        <f t="shared" si="2"/>
        <v>25000</v>
      </c>
      <c r="AS9" s="69">
        <f t="shared" si="7"/>
        <v>0.46577523809523808</v>
      </c>
      <c r="AT9" s="19">
        <f t="shared" ca="1" si="8"/>
        <v>13625.5</v>
      </c>
      <c r="AU9" s="78">
        <f t="shared" ca="1" si="9"/>
        <v>-0.18424344727966613</v>
      </c>
      <c r="AV9" s="166">
        <f t="shared" si="10"/>
        <v>1</v>
      </c>
      <c r="AW9" s="117">
        <f t="shared" si="11"/>
        <v>333452.72727272729</v>
      </c>
      <c r="AX9" s="78">
        <f t="shared" si="3"/>
        <v>0.44460363636363637</v>
      </c>
    </row>
    <row r="10" spans="1:50" x14ac:dyDescent="0.25">
      <c r="A10" s="156">
        <v>10</v>
      </c>
      <c r="B10" s="18">
        <v>6</v>
      </c>
      <c r="C10" s="88" t="s">
        <v>272</v>
      </c>
      <c r="D10" s="92" t="s">
        <v>5</v>
      </c>
      <c r="E10" s="10">
        <f>IFERROR(VLOOKUP(CONCATENATE($A10,"-",E$4),SupportSheet!$B:$G,6,0),0)</f>
        <v>12110</v>
      </c>
      <c r="F10" s="10">
        <f>IFERROR(VLOOKUP(CONCATENATE($A10,"-",F$4),SupportSheet!$B:$G,6,0),0)</f>
        <v>34980</v>
      </c>
      <c r="G10" s="10">
        <f>IFERROR(VLOOKUP(CONCATENATE($A10,"-",G$4),SupportSheet!$B:$G,6,0),0)</f>
        <v>7000</v>
      </c>
      <c r="H10" s="10">
        <f>IFERROR(VLOOKUP(CONCATENATE($A10,"-",H$4),SupportSheet!$B:$G,6,0),0)</f>
        <v>23950</v>
      </c>
      <c r="I10" s="3">
        <f>IFERROR(VLOOKUP(CONCATENATE($A10,"-",I$4),SupportSheet!$B:$G,6,0),0)</f>
        <v>17740</v>
      </c>
      <c r="J10" s="2">
        <f>IFERROR(VLOOKUP(CONCATENATE($A10,"-",J$4),SupportSheet!$B:$G,6,0),0)</f>
        <v>1600</v>
      </c>
      <c r="K10" s="10">
        <f>IFERROR(VLOOKUP(CONCATENATE($A10,"-",K$4),SupportSheet!$B:$G,6,0),0)</f>
        <v>7000</v>
      </c>
      <c r="L10" s="10">
        <f>IFERROR(VLOOKUP(CONCATENATE($A10,"-",L$4),SupportSheet!$B:$G,6,0),0)</f>
        <v>23006</v>
      </c>
      <c r="M10" s="10">
        <f>IFERROR(VLOOKUP(CONCATENATE($A10,"-",M$4),SupportSheet!$B:$G,6,0),0)</f>
        <v>10989</v>
      </c>
      <c r="N10" s="10">
        <f>IFERROR(VLOOKUP(CONCATENATE($A10,"-",N$4),SupportSheet!$B:$G,6,0),0)</f>
        <v>78920.2</v>
      </c>
      <c r="O10" s="10">
        <f>IFERROR(VLOOKUP(CONCATENATE($A10,"-",O$4),SupportSheet!$B:$G,6,0),0)</f>
        <v>53235.199999999997</v>
      </c>
      <c r="P10" s="3">
        <f>IFERROR(VLOOKUP(CONCATENATE($A10,"-",P$4),SupportSheet!$B:$G,6,0),0)</f>
        <v>44174</v>
      </c>
      <c r="Q10" s="2">
        <f>IFERROR(VLOOKUP(CONCATENATE($A10,"-",Q$4),SupportSheet!$B:$G,6,0),0)</f>
        <v>70300</v>
      </c>
      <c r="R10" s="10">
        <f>IFERROR(VLOOKUP(CONCATENATE($A10,"-",R$4),SupportSheet!$B:$G,6,0),0)</f>
        <v>31407</v>
      </c>
      <c r="S10" s="10">
        <f>IFERROR(VLOOKUP(CONCATENATE($A10,"-",S$4),SupportSheet!$B:$G,6,0),0)</f>
        <v>-17040</v>
      </c>
      <c r="T10" s="10">
        <f>IFERROR(VLOOKUP(CONCATENATE($A10,"-",T$4),SupportSheet!$B:$G,6,0),0)</f>
        <v>15860</v>
      </c>
      <c r="U10" s="10">
        <f>IFERROR(VLOOKUP(CONCATENATE($A10,"-",U$4),SupportSheet!$B:$G,6,0),0)</f>
        <v>4964</v>
      </c>
      <c r="V10" s="10">
        <f>IFERROR(VLOOKUP(CONCATENATE($A10,"-",V$4),SupportSheet!$B:$G,6,0),0)</f>
        <v>33330</v>
      </c>
      <c r="W10" s="3">
        <f>IFERROR(VLOOKUP(CONCATENATE($A10,"-",W$4),SupportSheet!$B:$G,6,0),0)</f>
        <v>53278</v>
      </c>
      <c r="X10" s="2">
        <f>IFERROR(VLOOKUP(CONCATENATE($A10,"-",X$4),SupportSheet!$B:$G,6,0),0)</f>
        <v>7360</v>
      </c>
      <c r="Y10" s="10">
        <f>IFERROR(VLOOKUP(CONCATENATE($A10,"-",Y$4),SupportSheet!$B:$G,6,0),0)</f>
        <v>43630</v>
      </c>
      <c r="Z10" s="10">
        <f>IFERROR(VLOOKUP(CONCATENATE($A10,"-",Z$4),SupportSheet!$B:$G,6,0),0)</f>
        <v>0</v>
      </c>
      <c r="AA10" s="10">
        <f>IFERROR(VLOOKUP(CONCATENATE($A10,"-",AA$4),SupportSheet!$B:$G,6,0),0)</f>
        <v>0</v>
      </c>
      <c r="AB10" s="10">
        <f>IFERROR(VLOOKUP(CONCATENATE($A10,"-",AB$4),SupportSheet!$B:$G,6,0),0)</f>
        <v>0</v>
      </c>
      <c r="AC10" s="10">
        <f>IFERROR(VLOOKUP(CONCATENATE($A10,"-",AC$4),SupportSheet!$B:$G,6,0),0)</f>
        <v>0</v>
      </c>
      <c r="AD10" s="3">
        <f>IFERROR(VLOOKUP(CONCATENATE($A10,"-",AD$4),SupportSheet!$B:$G,6,0),0)</f>
        <v>0</v>
      </c>
      <c r="AE10" s="2">
        <f>IFERROR(VLOOKUP(CONCATENATE($A10,"-",AE$4),SupportSheet!$B:$G,6,0),0)</f>
        <v>0</v>
      </c>
      <c r="AF10" s="10">
        <f>IFERROR(VLOOKUP(CONCATENATE($A10,"-",AF$4),SupportSheet!$B:$G,6,0),0)</f>
        <v>0</v>
      </c>
      <c r="AG10" s="10">
        <f>IFERROR(VLOOKUP(CONCATENATE($A10,"-",AG$4),SupportSheet!$B:$G,6,0),0)</f>
        <v>0</v>
      </c>
      <c r="AH10" s="10">
        <f>IFERROR(VLOOKUP(CONCATENATE($A10,"-",AH$4),SupportSheet!$B:$G,6,0),0)</f>
        <v>0</v>
      </c>
      <c r="AI10" s="3"/>
      <c r="AK10" s="117">
        <f t="shared" si="4"/>
        <v>557793.4</v>
      </c>
      <c r="AL10" s="110">
        <f>SUMIF(SupportSheet!$L:$L,$A10,SupportSheet!$M:$M)</f>
        <v>1500000</v>
      </c>
      <c r="AM10" s="78">
        <f t="shared" si="5"/>
        <v>0.37186226666666666</v>
      </c>
      <c r="AO10" s="86">
        <f ca="1">SUMIF(SupportSheet!$H:$H,CONCATENATE($A10,"-",$AU$2),SupportSheet!$G:$G)</f>
        <v>193493.5</v>
      </c>
      <c r="AP10" s="166">
        <f t="shared" ca="1" si="6"/>
        <v>1</v>
      </c>
      <c r="AQ10" s="70">
        <f t="shared" si="1"/>
        <v>26561.590476190479</v>
      </c>
      <c r="AR10" s="19">
        <f t="shared" si="2"/>
        <v>50000</v>
      </c>
      <c r="AS10" s="69">
        <f>IF(AR10&lt;&gt;0,AQ10/AR10,0)</f>
        <v>0.53123180952380955</v>
      </c>
      <c r="AT10" s="19">
        <f t="shared" ca="1" si="8"/>
        <v>6449.7833333333338</v>
      </c>
      <c r="AU10" s="78">
        <f t="shared" ca="1" si="9"/>
        <v>2.9310228180086857</v>
      </c>
      <c r="AV10" s="166">
        <f t="shared" si="10"/>
        <v>1</v>
      </c>
      <c r="AW10" s="117">
        <f t="shared" si="11"/>
        <v>760627.36363636365</v>
      </c>
      <c r="AX10" s="78">
        <f t="shared" si="3"/>
        <v>0.50708490909090909</v>
      </c>
    </row>
    <row r="11" spans="1:50" x14ac:dyDescent="0.25">
      <c r="A11" s="156">
        <v>33</v>
      </c>
      <c r="B11" s="18">
        <v>7</v>
      </c>
      <c r="C11" s="88" t="s">
        <v>272</v>
      </c>
      <c r="D11" s="92" t="s">
        <v>6</v>
      </c>
      <c r="E11" s="10">
        <f>IFERROR(VLOOKUP(CONCATENATE($A11,"-",E$4),SupportSheet!$B:$G,6,0),0)</f>
        <v>14960</v>
      </c>
      <c r="F11" s="10">
        <f>IFERROR(VLOOKUP(CONCATENATE($A11,"-",F$4),SupportSheet!$B:$G,6,0),0)</f>
        <v>0</v>
      </c>
      <c r="G11" s="10">
        <f>IFERROR(VLOOKUP(CONCATENATE($A11,"-",G$4),SupportSheet!$B:$G,6,0),0)</f>
        <v>5890</v>
      </c>
      <c r="H11" s="10">
        <f>IFERROR(VLOOKUP(CONCATENATE($A11,"-",H$4),SupportSheet!$B:$G,6,0),0)</f>
        <v>7030</v>
      </c>
      <c r="I11" s="3">
        <f>IFERROR(VLOOKUP(CONCATENATE($A11,"-",I$4),SupportSheet!$B:$G,6,0),0)</f>
        <v>26700</v>
      </c>
      <c r="J11" s="2">
        <f>IFERROR(VLOOKUP(CONCATENATE($A11,"-",J$4),SupportSheet!$B:$G,6,0),0)</f>
        <v>21200</v>
      </c>
      <c r="K11" s="10">
        <f>IFERROR(VLOOKUP(CONCATENATE($A11,"-",K$4),SupportSheet!$B:$G,6,0),0)</f>
        <v>38375</v>
      </c>
      <c r="L11" s="10">
        <f>IFERROR(VLOOKUP(CONCATENATE($A11,"-",L$4),SupportSheet!$B:$G,6,0),0)</f>
        <v>0</v>
      </c>
      <c r="M11" s="10">
        <f>IFERROR(VLOOKUP(CONCATENATE($A11,"-",M$4),SupportSheet!$B:$G,6,0),0)</f>
        <v>25792</v>
      </c>
      <c r="N11" s="10">
        <f>IFERROR(VLOOKUP(CONCATENATE($A11,"-",N$4),SupportSheet!$B:$G,6,0),0)</f>
        <v>7360</v>
      </c>
      <c r="O11" s="10">
        <f>IFERROR(VLOOKUP(CONCATENATE($A11,"-",O$4),SupportSheet!$B:$G,6,0),0)</f>
        <v>23396</v>
      </c>
      <c r="P11" s="3">
        <f>IFERROR(VLOOKUP(CONCATENATE($A11,"-",P$4),SupportSheet!$B:$G,6,0),0)</f>
        <v>31200</v>
      </c>
      <c r="Q11" s="2">
        <f>IFERROR(VLOOKUP(CONCATENATE($A11,"-",Q$4),SupportSheet!$B:$G,6,0),0)</f>
        <v>3723</v>
      </c>
      <c r="R11" s="10">
        <f>IFERROR(VLOOKUP(CONCATENATE($A11,"-",R$4),SupportSheet!$B:$G,6,0),0)</f>
        <v>0</v>
      </c>
      <c r="S11" s="10">
        <f>IFERROR(VLOOKUP(CONCATENATE($A11,"-",S$4),SupportSheet!$B:$G,6,0),0)</f>
        <v>9800.5</v>
      </c>
      <c r="T11" s="10">
        <f>IFERROR(VLOOKUP(CONCATENATE($A11,"-",T$4),SupportSheet!$B:$G,6,0),0)</f>
        <v>22790</v>
      </c>
      <c r="U11" s="10">
        <f>IFERROR(VLOOKUP(CONCATENATE($A11,"-",U$4),SupportSheet!$B:$G,6,0),0)</f>
        <v>0</v>
      </c>
      <c r="V11" s="10">
        <f>IFERROR(VLOOKUP(CONCATENATE($A11,"-",V$4),SupportSheet!$B:$G,6,0),0)</f>
        <v>19170</v>
      </c>
      <c r="W11" s="3">
        <f>IFERROR(VLOOKUP(CONCATENATE($A11,"-",W$4),SupportSheet!$B:$G,6,0),0)</f>
        <v>38450</v>
      </c>
      <c r="X11" s="2">
        <f>IFERROR(VLOOKUP(CONCATENATE($A11,"-",X$4),SupportSheet!$B:$G,6,0),0)</f>
        <v>8870</v>
      </c>
      <c r="Y11" s="10">
        <f>IFERROR(VLOOKUP(CONCATENATE($A11,"-",Y$4),SupportSheet!$B:$G,6,0),0)</f>
        <v>37200</v>
      </c>
      <c r="Z11" s="10">
        <f>IFERROR(VLOOKUP(CONCATENATE($A11,"-",Z$4),SupportSheet!$B:$G,6,0),0)</f>
        <v>0</v>
      </c>
      <c r="AA11" s="10">
        <f>IFERROR(VLOOKUP(CONCATENATE($A11,"-",AA$4),SupportSheet!$B:$G,6,0),0)</f>
        <v>0</v>
      </c>
      <c r="AB11" s="10">
        <f>IFERROR(VLOOKUP(CONCATENATE($A11,"-",AB$4),SupportSheet!$B:$G,6,0),0)</f>
        <v>0</v>
      </c>
      <c r="AC11" s="10">
        <f>IFERROR(VLOOKUP(CONCATENATE($A11,"-",AC$4),SupportSheet!$B:$G,6,0),0)</f>
        <v>0</v>
      </c>
      <c r="AD11" s="3">
        <f>IFERROR(VLOOKUP(CONCATENATE($A11,"-",AD$4),SupportSheet!$B:$G,6,0),0)</f>
        <v>0</v>
      </c>
      <c r="AE11" s="2">
        <f>IFERROR(VLOOKUP(CONCATENATE($A11,"-",AE$4),SupportSheet!$B:$G,6,0),0)</f>
        <v>0</v>
      </c>
      <c r="AF11" s="10">
        <f>IFERROR(VLOOKUP(CONCATENATE($A11,"-",AF$4),SupportSheet!$B:$G,6,0),0)</f>
        <v>0</v>
      </c>
      <c r="AG11" s="10">
        <f>IFERROR(VLOOKUP(CONCATENATE($A11,"-",AG$4),SupportSheet!$B:$G,6,0),0)</f>
        <v>0</v>
      </c>
      <c r="AH11" s="10">
        <f>IFERROR(VLOOKUP(CONCATENATE($A11,"-",AH$4),SupportSheet!$B:$G,6,0),0)</f>
        <v>0</v>
      </c>
      <c r="AI11" s="3"/>
      <c r="AK11" s="117">
        <f t="shared" si="4"/>
        <v>341906.5</v>
      </c>
      <c r="AL11" s="110">
        <f>SUMIF(SupportSheet!$L:$L,$A11,SupportSheet!$M:$M)</f>
        <v>1000000</v>
      </c>
      <c r="AM11" s="78">
        <f t="shared" si="5"/>
        <v>0.3419065</v>
      </c>
      <c r="AO11" s="86">
        <f ca="1">SUMIF(SupportSheet!$H:$H,CONCATENATE($A11,"-",$AU$2),SupportSheet!$G:$G)</f>
        <v>0</v>
      </c>
      <c r="AP11" s="166">
        <f t="shared" ca="1" si="6"/>
        <v>0</v>
      </c>
      <c r="AQ11" s="70">
        <f t="shared" si="1"/>
        <v>16281.261904761905</v>
      </c>
      <c r="AR11" s="19">
        <f t="shared" si="2"/>
        <v>33333.333333333336</v>
      </c>
      <c r="AS11" s="69">
        <f t="shared" si="7"/>
        <v>0.48843785714285709</v>
      </c>
      <c r="AT11" s="19">
        <f t="shared" ca="1" si="8"/>
        <v>0</v>
      </c>
      <c r="AU11" s="78">
        <f t="shared" ca="1" si="9"/>
        <v>0</v>
      </c>
      <c r="AV11" s="166">
        <f t="shared" si="10"/>
        <v>1</v>
      </c>
      <c r="AW11" s="117">
        <f t="shared" si="11"/>
        <v>466236.13636363635</v>
      </c>
      <c r="AX11" s="78">
        <f t="shared" si="3"/>
        <v>0.46623613636363637</v>
      </c>
    </row>
    <row r="12" spans="1:50" x14ac:dyDescent="0.25">
      <c r="A12" s="156">
        <v>34</v>
      </c>
      <c r="B12" s="18">
        <v>8</v>
      </c>
      <c r="C12" s="88" t="s">
        <v>12</v>
      </c>
      <c r="D12" s="92" t="s">
        <v>11</v>
      </c>
      <c r="E12" s="10">
        <f>IFERROR(VLOOKUP(CONCATENATE($A12,"-",E$4),SupportSheet!$B:$G,6,0),0)</f>
        <v>0</v>
      </c>
      <c r="F12" s="10">
        <f>IFERROR(VLOOKUP(CONCATENATE($A12,"-",F$4),SupportSheet!$B:$G,6,0),0)</f>
        <v>0</v>
      </c>
      <c r="G12" s="10">
        <f>IFERROR(VLOOKUP(CONCATENATE($A12,"-",G$4),SupportSheet!$B:$G,6,0),0)</f>
        <v>17020</v>
      </c>
      <c r="H12" s="10">
        <f>IFERROR(VLOOKUP(CONCATENATE($A12,"-",H$4),SupportSheet!$B:$G,6,0),0)</f>
        <v>11646</v>
      </c>
      <c r="I12" s="3">
        <f>IFERROR(VLOOKUP(CONCATENATE($A12,"-",I$4),SupportSheet!$B:$G,6,0),0)</f>
        <v>7368</v>
      </c>
      <c r="J12" s="2">
        <f>IFERROR(VLOOKUP(CONCATENATE($A12,"-",J$4),SupportSheet!$B:$G,6,0),0)</f>
        <v>1960</v>
      </c>
      <c r="K12" s="10">
        <f>IFERROR(VLOOKUP(CONCATENATE($A12,"-",K$4),SupportSheet!$B:$G,6,0),0)</f>
        <v>0</v>
      </c>
      <c r="L12" s="10">
        <f>IFERROR(VLOOKUP(CONCATENATE($A12,"-",L$4),SupportSheet!$B:$G,6,0),0)</f>
        <v>17262</v>
      </c>
      <c r="M12" s="10">
        <f>IFERROR(VLOOKUP(CONCATENATE($A12,"-",M$4),SupportSheet!$B:$G,6,0),0)</f>
        <v>84903</v>
      </c>
      <c r="N12" s="10">
        <f>IFERROR(VLOOKUP(CONCATENATE($A12,"-",N$4),SupportSheet!$B:$G,6,0),0)</f>
        <v>6370</v>
      </c>
      <c r="O12" s="10">
        <f>IFERROR(VLOOKUP(CONCATENATE($A12,"-",O$4),SupportSheet!$B:$G,6,0),0)</f>
        <v>24780</v>
      </c>
      <c r="P12" s="3">
        <f>IFERROR(VLOOKUP(CONCATENATE($A12,"-",P$4),SupportSheet!$B:$G,6,0),0)</f>
        <v>31507</v>
      </c>
      <c r="Q12" s="2">
        <f>IFERROR(VLOOKUP(CONCATENATE($A12,"-",Q$4),SupportSheet!$B:$G,6,0),0)</f>
        <v>6636</v>
      </c>
      <c r="R12" s="10">
        <f>IFERROR(VLOOKUP(CONCATENATE($A12,"-",R$4),SupportSheet!$B:$G,6,0),0)</f>
        <v>10262</v>
      </c>
      <c r="S12" s="10">
        <f>IFERROR(VLOOKUP(CONCATENATE($A12,"-",S$4),SupportSheet!$B:$G,6,0),0)</f>
        <v>10199</v>
      </c>
      <c r="T12" s="10">
        <f>IFERROR(VLOOKUP(CONCATENATE($A12,"-",T$4),SupportSheet!$B:$G,6,0),0)</f>
        <v>4410</v>
      </c>
      <c r="U12" s="10">
        <f>IFERROR(VLOOKUP(CONCATENATE($A12,"-",U$4),SupportSheet!$B:$G,6,0),0)</f>
        <v>29529</v>
      </c>
      <c r="V12" s="10">
        <f>IFERROR(VLOOKUP(CONCATENATE($A12,"-",V$4),SupportSheet!$B:$G,6,0),0)</f>
        <v>46440</v>
      </c>
      <c r="W12" s="3">
        <f>IFERROR(VLOOKUP(CONCATENATE($A12,"-",W$4),SupportSheet!$B:$G,6,0),0)</f>
        <v>44206</v>
      </c>
      <c r="X12" s="2">
        <f>IFERROR(VLOOKUP(CONCATENATE($A12,"-",X$4),SupportSheet!$B:$G,6,0),0)</f>
        <v>30206</v>
      </c>
      <c r="Y12" s="10">
        <f>IFERROR(VLOOKUP(CONCATENATE($A12,"-",Y$4),SupportSheet!$B:$G,6,0),0)</f>
        <v>54180</v>
      </c>
      <c r="Z12" s="10">
        <f>IFERROR(VLOOKUP(CONCATENATE($A12,"-",Z$4),SupportSheet!$B:$G,6,0),0)</f>
        <v>0</v>
      </c>
      <c r="AA12" s="10">
        <f>IFERROR(VLOOKUP(CONCATENATE($A12,"-",AA$4),SupportSheet!$B:$G,6,0),0)</f>
        <v>0</v>
      </c>
      <c r="AB12" s="10">
        <f>IFERROR(VLOOKUP(CONCATENATE($A12,"-",AB$4),SupportSheet!$B:$G,6,0),0)</f>
        <v>0</v>
      </c>
      <c r="AC12" s="10">
        <f>IFERROR(VLOOKUP(CONCATENATE($A12,"-",AC$4),SupportSheet!$B:$G,6,0),0)</f>
        <v>0</v>
      </c>
      <c r="AD12" s="3">
        <f>IFERROR(VLOOKUP(CONCATENATE($A12,"-",AD$4),SupportSheet!$B:$G,6,0),0)</f>
        <v>0</v>
      </c>
      <c r="AE12" s="2">
        <f>IFERROR(VLOOKUP(CONCATENATE($A12,"-",AE$4),SupportSheet!$B:$G,6,0),0)</f>
        <v>0</v>
      </c>
      <c r="AF12" s="10">
        <f>IFERROR(VLOOKUP(CONCATENATE($A12,"-",AF$4),SupportSheet!$B:$G,6,0),0)</f>
        <v>0</v>
      </c>
      <c r="AG12" s="10">
        <f>IFERROR(VLOOKUP(CONCATENATE($A12,"-",AG$4),SupportSheet!$B:$G,6,0),0)</f>
        <v>0</v>
      </c>
      <c r="AH12" s="10">
        <f>IFERROR(VLOOKUP(CONCATENATE($A12,"-",AH$4),SupportSheet!$B:$G,6,0),0)</f>
        <v>0</v>
      </c>
      <c r="AI12" s="3"/>
      <c r="AK12" s="117">
        <f t="shared" si="4"/>
        <v>438884</v>
      </c>
      <c r="AL12" s="110">
        <f>SUMIF(SupportSheet!$L:$L,$A12,SupportSheet!$M:$M)</f>
        <v>900000</v>
      </c>
      <c r="AM12" s="78">
        <f t="shared" si="5"/>
        <v>0.48764888888888891</v>
      </c>
      <c r="AO12" s="86">
        <f ca="1">SUMIF(SupportSheet!$H:$H,CONCATENATE($A12,"-",$AU$2),SupportSheet!$G:$G)</f>
        <v>0</v>
      </c>
      <c r="AP12" s="166">
        <f t="shared" ca="1" si="6"/>
        <v>0</v>
      </c>
      <c r="AQ12" s="70">
        <f t="shared" si="1"/>
        <v>20899.238095238095</v>
      </c>
      <c r="AR12" s="19">
        <f t="shared" si="2"/>
        <v>30000</v>
      </c>
      <c r="AS12" s="69">
        <f t="shared" si="7"/>
        <v>0.69664126984126984</v>
      </c>
      <c r="AT12" s="19">
        <f t="shared" ca="1" si="8"/>
        <v>0</v>
      </c>
      <c r="AU12" s="78">
        <f t="shared" ca="1" si="9"/>
        <v>0</v>
      </c>
      <c r="AV12" s="166">
        <f t="shared" si="10"/>
        <v>1</v>
      </c>
      <c r="AW12" s="117">
        <f t="shared" si="11"/>
        <v>598478.18181818188</v>
      </c>
      <c r="AX12" s="78">
        <f t="shared" si="3"/>
        <v>0.66497575757575766</v>
      </c>
    </row>
    <row r="13" spans="1:50" x14ac:dyDescent="0.25">
      <c r="A13" s="156">
        <v>98</v>
      </c>
      <c r="B13" s="18">
        <v>9</v>
      </c>
      <c r="C13" s="88" t="s">
        <v>561</v>
      </c>
      <c r="D13" s="92" t="s">
        <v>562</v>
      </c>
      <c r="E13" s="10">
        <f>IFERROR(VLOOKUP(CONCATENATE($A13,"-",E$4),SupportSheet!$B:$G,6,0),0)</f>
        <v>0</v>
      </c>
      <c r="F13" s="10">
        <f>IFERROR(VLOOKUP(CONCATENATE($A13,"-",F$4),SupportSheet!$B:$G,6,0),0)</f>
        <v>-31570</v>
      </c>
      <c r="G13" s="10">
        <f>IFERROR(VLOOKUP(CONCATENATE($A13,"-",G$4),SupportSheet!$B:$G,6,0),0)</f>
        <v>41356</v>
      </c>
      <c r="H13" s="10">
        <f>IFERROR(VLOOKUP(CONCATENATE($A13,"-",H$4),SupportSheet!$B:$G,6,0),0)</f>
        <v>0</v>
      </c>
      <c r="I13" s="3">
        <f>IFERROR(VLOOKUP(CONCATENATE($A13,"-",I$4),SupportSheet!$B:$G,6,0),0)</f>
        <v>0</v>
      </c>
      <c r="J13" s="2">
        <f>IFERROR(VLOOKUP(CONCATENATE($A13,"-",J$4),SupportSheet!$B:$G,6,0),0)</f>
        <v>0</v>
      </c>
      <c r="K13" s="10">
        <f>IFERROR(VLOOKUP(CONCATENATE($A13,"-",K$4),SupportSheet!$B:$G,6,0),0)</f>
        <v>5733</v>
      </c>
      <c r="L13" s="10">
        <f>IFERROR(VLOOKUP(CONCATENATE($A13,"-",L$4),SupportSheet!$B:$G,6,0),0)</f>
        <v>0</v>
      </c>
      <c r="M13" s="10">
        <f>IFERROR(VLOOKUP(CONCATENATE($A13,"-",M$4),SupportSheet!$B:$G,6,0),0)</f>
        <v>2219</v>
      </c>
      <c r="N13" s="10">
        <f>IFERROR(VLOOKUP(CONCATENATE($A13,"-",N$4),SupportSheet!$B:$G,6,0),0)</f>
        <v>0</v>
      </c>
      <c r="O13" s="10">
        <f>IFERROR(VLOOKUP(CONCATENATE($A13,"-",O$4),SupportSheet!$B:$G,6,0),0)</f>
        <v>0</v>
      </c>
      <c r="P13" s="3">
        <f>IFERROR(VLOOKUP(CONCATENATE($A13,"-",P$4),SupportSheet!$B:$G,6,0),0)</f>
        <v>0</v>
      </c>
      <c r="Q13" s="2">
        <f>IFERROR(VLOOKUP(CONCATENATE($A13,"-",Q$4),SupportSheet!$B:$G,6,0),0)</f>
        <v>30233</v>
      </c>
      <c r="R13" s="10">
        <f>IFERROR(VLOOKUP(CONCATENATE($A13,"-",R$4),SupportSheet!$B:$G,6,0),0)</f>
        <v>0</v>
      </c>
      <c r="S13" s="10">
        <f>IFERROR(VLOOKUP(CONCATENATE($A13,"-",S$4),SupportSheet!$B:$G,6,0),0)</f>
        <v>-36827</v>
      </c>
      <c r="T13" s="10">
        <f>IFERROR(VLOOKUP(CONCATENATE($A13,"-",T$4),SupportSheet!$B:$G,6,0),0)</f>
        <v>5810</v>
      </c>
      <c r="U13" s="10">
        <f>IFERROR(VLOOKUP(CONCATENATE($A13,"-",U$4),SupportSheet!$B:$G,6,0),0)</f>
        <v>0</v>
      </c>
      <c r="V13" s="10">
        <f>IFERROR(VLOOKUP(CONCATENATE($A13,"-",V$4),SupportSheet!$B:$G,6,0),0)</f>
        <v>0</v>
      </c>
      <c r="W13" s="3">
        <f>IFERROR(VLOOKUP(CONCATENATE($A13,"-",W$4),SupportSheet!$B:$G,6,0),0)</f>
        <v>0</v>
      </c>
      <c r="X13" s="2">
        <f>IFERROR(VLOOKUP(CONCATENATE($A13,"-",X$4),SupportSheet!$B:$G,6,0),0)</f>
        <v>51756</v>
      </c>
      <c r="Y13" s="10">
        <f>IFERROR(VLOOKUP(CONCATENATE($A13,"-",Y$4),SupportSheet!$B:$G,6,0),0)</f>
        <v>0</v>
      </c>
      <c r="Z13" s="10">
        <f>IFERROR(VLOOKUP(CONCATENATE($A13,"-",Z$4),SupportSheet!$B:$G,6,0),0)</f>
        <v>0</v>
      </c>
      <c r="AA13" s="10">
        <f>IFERROR(VLOOKUP(CONCATENATE($A13,"-",AA$4),SupportSheet!$B:$G,6,0),0)</f>
        <v>0</v>
      </c>
      <c r="AB13" s="10">
        <f>IFERROR(VLOOKUP(CONCATENATE($A13,"-",AB$4),SupportSheet!$B:$G,6,0),0)</f>
        <v>0</v>
      </c>
      <c r="AC13" s="10">
        <f>IFERROR(VLOOKUP(CONCATENATE($A13,"-",AC$4),SupportSheet!$B:$G,6,0),0)</f>
        <v>0</v>
      </c>
      <c r="AD13" s="3">
        <f>IFERROR(VLOOKUP(CONCATENATE($A13,"-",AD$4),SupportSheet!$B:$G,6,0),0)</f>
        <v>0</v>
      </c>
      <c r="AE13" s="2">
        <f>IFERROR(VLOOKUP(CONCATENATE($A13,"-",AE$4),SupportSheet!$B:$G,6,0),0)</f>
        <v>0</v>
      </c>
      <c r="AF13" s="10">
        <f>IFERROR(VLOOKUP(CONCATENATE($A13,"-",AF$4),SupportSheet!$B:$G,6,0),0)</f>
        <v>0</v>
      </c>
      <c r="AG13" s="10">
        <f>IFERROR(VLOOKUP(CONCATENATE($A13,"-",AG$4),SupportSheet!$B:$G,6,0),0)</f>
        <v>0</v>
      </c>
      <c r="AH13" s="10">
        <f>IFERROR(VLOOKUP(CONCATENATE($A13,"-",AH$4),SupportSheet!$B:$G,6,0),0)</f>
        <v>0</v>
      </c>
      <c r="AI13" s="3"/>
      <c r="AK13" s="117">
        <f t="shared" ref="AK13" si="12">SUM(E13:AI13)</f>
        <v>68710</v>
      </c>
      <c r="AL13" s="110">
        <f>$AK13</f>
        <v>68710</v>
      </c>
      <c r="AM13" s="78">
        <f>IF(AL13&lt;&gt;0,AK13/AL13,0)</f>
        <v>1</v>
      </c>
      <c r="AO13" s="86">
        <f ca="1">SUMIF(SupportSheet!$H:$H,CONCATENATE($A13,"-",$AU$2),SupportSheet!$G:$G)</f>
        <v>25585</v>
      </c>
      <c r="AP13" s="166">
        <f t="shared" ca="1" si="6"/>
        <v>1</v>
      </c>
      <c r="AQ13" s="70">
        <f t="shared" ref="AQ13" si="13">AK13/COUNTIF($E$15:$AI$15,"&gt;0")</f>
        <v>3271.9047619047619</v>
      </c>
      <c r="AR13" s="19">
        <f t="shared" ref="AR13" si="14">AL13/$AR$2</f>
        <v>2290.3333333333335</v>
      </c>
      <c r="AS13" s="69">
        <f t="shared" ref="AS13" si="15">IF(AR13&lt;&gt;0,AQ13/AR13,0)</f>
        <v>1.4285714285714284</v>
      </c>
      <c r="AT13" s="19">
        <f t="shared" ca="1" si="8"/>
        <v>852.83333333333337</v>
      </c>
      <c r="AU13" s="78">
        <f t="shared" ca="1" si="9"/>
        <v>1.6855579441078756</v>
      </c>
      <c r="AV13" s="166">
        <f t="shared" si="10"/>
        <v>1</v>
      </c>
      <c r="AW13" s="117">
        <f>$AK13</f>
        <v>68710</v>
      </c>
      <c r="AX13" s="78">
        <f t="shared" ref="AX13" si="16">IF(AL13&lt;&gt;0,AW13/AL13,0)</f>
        <v>1</v>
      </c>
    </row>
    <row r="14" spans="1:50" x14ac:dyDescent="0.25">
      <c r="B14" s="109"/>
      <c r="C14" s="89"/>
      <c r="D14" s="68"/>
      <c r="E14" s="105"/>
      <c r="F14" s="105"/>
      <c r="G14" s="105"/>
      <c r="H14" s="105"/>
      <c r="I14" s="107"/>
      <c r="J14" s="106"/>
      <c r="K14" s="105"/>
      <c r="L14" s="105"/>
      <c r="M14" s="105"/>
      <c r="N14" s="105"/>
      <c r="O14" s="105"/>
      <c r="P14" s="107"/>
      <c r="Q14" s="106"/>
      <c r="R14" s="105"/>
      <c r="S14" s="105"/>
      <c r="T14" s="105"/>
      <c r="U14" s="105"/>
      <c r="V14" s="105"/>
      <c r="W14" s="107"/>
      <c r="X14" s="106"/>
      <c r="Y14" s="105"/>
      <c r="Z14" s="105"/>
      <c r="AA14" s="105"/>
      <c r="AB14" s="105"/>
      <c r="AC14" s="105"/>
      <c r="AD14" s="107"/>
      <c r="AE14" s="106"/>
      <c r="AF14" s="105"/>
      <c r="AG14" s="105"/>
      <c r="AH14" s="105"/>
      <c r="AI14" s="107"/>
      <c r="AK14" s="118"/>
      <c r="AL14" s="111"/>
      <c r="AM14" s="79"/>
      <c r="AO14" s="86"/>
      <c r="AQ14" s="67"/>
      <c r="AR14" s="20"/>
      <c r="AS14" s="21"/>
      <c r="AT14" s="20"/>
      <c r="AU14" s="79"/>
      <c r="AW14" s="118"/>
      <c r="AX14" s="79"/>
    </row>
    <row r="15" spans="1:50" ht="15.75" thickBot="1" x14ac:dyDescent="0.3">
      <c r="B15" s="23"/>
      <c r="C15" s="94"/>
      <c r="D15" s="95" t="s">
        <v>461</v>
      </c>
      <c r="E15" s="129">
        <f t="shared" ref="E15:AI15" si="17">SUM(E5:E14)</f>
        <v>87176</v>
      </c>
      <c r="F15" s="129">
        <f t="shared" si="17"/>
        <v>52904</v>
      </c>
      <c r="G15" s="129">
        <f t="shared" si="17"/>
        <v>143228</v>
      </c>
      <c r="H15" s="129">
        <f t="shared" si="17"/>
        <v>91529</v>
      </c>
      <c r="I15" s="130">
        <f t="shared" si="17"/>
        <v>122061</v>
      </c>
      <c r="J15" s="131">
        <f t="shared" si="17"/>
        <v>50610</v>
      </c>
      <c r="K15" s="129">
        <f t="shared" si="17"/>
        <v>52248</v>
      </c>
      <c r="L15" s="129">
        <f t="shared" si="17"/>
        <v>78541</v>
      </c>
      <c r="M15" s="129">
        <f t="shared" si="17"/>
        <v>163303</v>
      </c>
      <c r="N15" s="129">
        <f t="shared" si="17"/>
        <v>152756.20000000001</v>
      </c>
      <c r="O15" s="129">
        <f t="shared" si="17"/>
        <v>225359.2</v>
      </c>
      <c r="P15" s="130">
        <f t="shared" si="17"/>
        <v>270754</v>
      </c>
      <c r="Q15" s="131">
        <f t="shared" si="17"/>
        <v>164905</v>
      </c>
      <c r="R15" s="129">
        <f t="shared" si="17"/>
        <v>76957</v>
      </c>
      <c r="S15" s="129">
        <f t="shared" si="17"/>
        <v>58592.5</v>
      </c>
      <c r="T15" s="129">
        <f t="shared" si="17"/>
        <v>78211</v>
      </c>
      <c r="U15" s="129">
        <f t="shared" si="17"/>
        <v>101253</v>
      </c>
      <c r="V15" s="129">
        <f t="shared" si="17"/>
        <v>220531</v>
      </c>
      <c r="W15" s="130">
        <f t="shared" si="17"/>
        <v>283409</v>
      </c>
      <c r="X15" s="131">
        <f t="shared" si="17"/>
        <v>130942</v>
      </c>
      <c r="Y15" s="129">
        <f t="shared" si="17"/>
        <v>203746</v>
      </c>
      <c r="Z15" s="129">
        <f t="shared" si="17"/>
        <v>0</v>
      </c>
      <c r="AA15" s="129">
        <f t="shared" si="17"/>
        <v>0</v>
      </c>
      <c r="AB15" s="129">
        <f t="shared" si="17"/>
        <v>0</v>
      </c>
      <c r="AC15" s="129">
        <f t="shared" si="17"/>
        <v>0</v>
      </c>
      <c r="AD15" s="130">
        <f t="shared" si="17"/>
        <v>0</v>
      </c>
      <c r="AE15" s="131">
        <f t="shared" si="17"/>
        <v>0</v>
      </c>
      <c r="AF15" s="129">
        <f t="shared" si="17"/>
        <v>0</v>
      </c>
      <c r="AG15" s="129">
        <f t="shared" si="17"/>
        <v>0</v>
      </c>
      <c r="AH15" s="129">
        <f t="shared" si="17"/>
        <v>0</v>
      </c>
      <c r="AI15" s="130"/>
      <c r="AK15" s="119">
        <f>SUM(AK5:AK14)</f>
        <v>2809015.9</v>
      </c>
      <c r="AL15" s="112">
        <f>SUM(AL5:AL14)</f>
        <v>7018710</v>
      </c>
      <c r="AM15" s="80">
        <f>IF(AL15&lt;&gt;0,AK15/AL15,0)</f>
        <v>0.40021825948073075</v>
      </c>
      <c r="AO15" s="135">
        <f ca="1">SUM(AO5:AO13)</f>
        <v>2420874.1</v>
      </c>
      <c r="AQ15" s="113">
        <f>AK15/COUNTIF($E$15:$AI$15,"&gt;0")</f>
        <v>133762.66190476189</v>
      </c>
      <c r="AR15" s="114">
        <f>AL15/$AR$2</f>
        <v>233957</v>
      </c>
      <c r="AS15" s="115">
        <f>IF(AR15&lt;&gt;0,AQ15/AR15,0)</f>
        <v>0.5717403706867582</v>
      </c>
      <c r="AT15" s="114">
        <f ca="1">AO15/$AR$2</f>
        <v>80695.80333333333</v>
      </c>
      <c r="AU15" s="80">
        <f ca="1">IFERROR(SUMPRODUCT($AP$5:$AP$13,$AV$5:$AV$13,AW5:AW13)/SUMPRODUCT($AP$5:$AP$13,$AV$5:$AV$13,AO5:AO13)-1,0)</f>
        <v>1.0495116018406137E-2</v>
      </c>
      <c r="AW15" s="119">
        <f>SUM(AW5:AW14)</f>
        <v>3805490.7727272725</v>
      </c>
      <c r="AX15" s="80">
        <f>IF(AL15&lt;&gt;0,AW15/AL15,0)</f>
        <v>0.54219233630215136</v>
      </c>
    </row>
    <row r="16" spans="1:50" ht="5.0999999999999996" customHeight="1" thickBot="1" x14ac:dyDescent="0.3">
      <c r="D16" s="128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K16" s="125"/>
      <c r="AL16" s="125"/>
      <c r="AM16" s="123"/>
      <c r="AO16" s="124"/>
      <c r="AQ16" s="126"/>
      <c r="AR16" s="126"/>
      <c r="AS16" s="127"/>
      <c r="AT16" s="127"/>
      <c r="AU16" s="123"/>
      <c r="AW16" s="125"/>
      <c r="AX16" s="123"/>
    </row>
    <row r="17" spans="1:50" s="17" customFormat="1" ht="45" customHeight="1" thickBot="1" x14ac:dyDescent="0.3">
      <c r="A17" s="157"/>
      <c r="B17" s="90" t="str">
        <f t="shared" ref="B17:AH26" si="18">B4</f>
        <v>N</v>
      </c>
      <c r="C17" s="91" t="str">
        <f t="shared" si="18"/>
        <v>Brand</v>
      </c>
      <c r="D17" s="102" t="str">
        <f t="shared" si="18"/>
        <v>Stores</v>
      </c>
      <c r="E17" s="28">
        <f t="shared" si="18"/>
        <v>1</v>
      </c>
      <c r="F17" s="154">
        <f t="shared" si="18"/>
        <v>2</v>
      </c>
      <c r="G17" s="154">
        <f t="shared" si="18"/>
        <v>3</v>
      </c>
      <c r="H17" s="154">
        <f t="shared" si="18"/>
        <v>4</v>
      </c>
      <c r="I17" s="155">
        <f t="shared" si="18"/>
        <v>5</v>
      </c>
      <c r="J17" s="153">
        <f t="shared" si="18"/>
        <v>6</v>
      </c>
      <c r="K17" s="154">
        <f t="shared" si="18"/>
        <v>7</v>
      </c>
      <c r="L17" s="154">
        <f t="shared" si="18"/>
        <v>8</v>
      </c>
      <c r="M17" s="154">
        <f t="shared" si="18"/>
        <v>9</v>
      </c>
      <c r="N17" s="154">
        <f t="shared" si="18"/>
        <v>10</v>
      </c>
      <c r="O17" s="154">
        <f t="shared" si="18"/>
        <v>11</v>
      </c>
      <c r="P17" s="155">
        <f t="shared" si="18"/>
        <v>12</v>
      </c>
      <c r="Q17" s="153">
        <f t="shared" si="18"/>
        <v>13</v>
      </c>
      <c r="R17" s="154">
        <f t="shared" si="18"/>
        <v>14</v>
      </c>
      <c r="S17" s="154">
        <f t="shared" si="18"/>
        <v>15</v>
      </c>
      <c r="T17" s="154">
        <f t="shared" si="18"/>
        <v>16</v>
      </c>
      <c r="U17" s="154">
        <f t="shared" si="18"/>
        <v>17</v>
      </c>
      <c r="V17" s="154">
        <f t="shared" si="18"/>
        <v>18</v>
      </c>
      <c r="W17" s="155">
        <f t="shared" si="18"/>
        <v>19</v>
      </c>
      <c r="X17" s="153">
        <f t="shared" si="18"/>
        <v>20</v>
      </c>
      <c r="Y17" s="154">
        <f t="shared" si="18"/>
        <v>21</v>
      </c>
      <c r="Z17" s="154">
        <f t="shared" si="18"/>
        <v>22</v>
      </c>
      <c r="AA17" s="154">
        <f t="shared" si="18"/>
        <v>23</v>
      </c>
      <c r="AB17" s="154">
        <f t="shared" si="18"/>
        <v>24</v>
      </c>
      <c r="AC17" s="154">
        <f t="shared" si="18"/>
        <v>25</v>
      </c>
      <c r="AD17" s="155">
        <f t="shared" si="18"/>
        <v>26</v>
      </c>
      <c r="AE17" s="153">
        <f t="shared" si="18"/>
        <v>27</v>
      </c>
      <c r="AF17" s="154">
        <f t="shared" si="18"/>
        <v>28</v>
      </c>
      <c r="AG17" s="154">
        <f t="shared" si="18"/>
        <v>29</v>
      </c>
      <c r="AH17" s="154">
        <f t="shared" si="18"/>
        <v>30</v>
      </c>
      <c r="AI17" s="74"/>
      <c r="AJ17" s="16"/>
      <c r="AK17" s="82" t="s">
        <v>274</v>
      </c>
      <c r="AL17" s="83" t="s">
        <v>275</v>
      </c>
      <c r="AM17" s="84" t="s">
        <v>276</v>
      </c>
      <c r="AN17" s="16"/>
      <c r="AO17" s="75" t="s">
        <v>467</v>
      </c>
      <c r="AP17" s="157"/>
      <c r="AQ17" s="98" t="s">
        <v>277</v>
      </c>
      <c r="AR17" s="99" t="s">
        <v>278</v>
      </c>
      <c r="AS17" s="100" t="s">
        <v>279</v>
      </c>
      <c r="AT17" s="99" t="s">
        <v>280</v>
      </c>
      <c r="AU17" s="101" t="s">
        <v>280</v>
      </c>
      <c r="AV17" s="170"/>
      <c r="AW17" s="98" t="s">
        <v>464</v>
      </c>
      <c r="AX17" s="101" t="s">
        <v>460</v>
      </c>
    </row>
    <row r="18" spans="1:50" x14ac:dyDescent="0.25">
      <c r="A18" s="156">
        <v>12</v>
      </c>
      <c r="B18" s="96">
        <f t="shared" si="18"/>
        <v>1</v>
      </c>
      <c r="C18" s="97" t="str">
        <f t="shared" si="18"/>
        <v>8BAGS</v>
      </c>
      <c r="D18" s="108" t="str">
        <f t="shared" si="18"/>
        <v>8BAGS Київ ТЦ "Ривер Молл"</v>
      </c>
      <c r="E18" s="5">
        <f t="shared" ref="E18:AH26" si="19">IFERROR(E5/E$29,0)</f>
        <v>758.13333333333333</v>
      </c>
      <c r="F18" s="5">
        <f t="shared" si="19"/>
        <v>329.44</v>
      </c>
      <c r="G18" s="5">
        <f t="shared" si="19"/>
        <v>930.24</v>
      </c>
      <c r="H18" s="5">
        <f t="shared" si="19"/>
        <v>461.33333333333331</v>
      </c>
      <c r="I18" s="9">
        <f t="shared" si="19"/>
        <v>1609.68</v>
      </c>
      <c r="J18" s="4">
        <f t="shared" si="19"/>
        <v>0</v>
      </c>
      <c r="K18" s="5">
        <f t="shared" si="19"/>
        <v>0</v>
      </c>
      <c r="L18" s="5">
        <f t="shared" si="19"/>
        <v>553.06666666666672</v>
      </c>
      <c r="M18" s="5">
        <f t="shared" si="19"/>
        <v>171.70666666666668</v>
      </c>
      <c r="N18" s="5">
        <f t="shared" si="19"/>
        <v>804.96</v>
      </c>
      <c r="O18" s="5">
        <f t="shared" si="19"/>
        <v>767.78666666666663</v>
      </c>
      <c r="P18" s="9">
        <f t="shared" si="19"/>
        <v>2971.9733333333334</v>
      </c>
      <c r="Q18" s="4">
        <f t="shared" si="19"/>
        <v>-47.493333333333332</v>
      </c>
      <c r="R18" s="5">
        <f t="shared" si="19"/>
        <v>268.8</v>
      </c>
      <c r="S18" s="5">
        <f t="shared" si="19"/>
        <v>1514.4</v>
      </c>
      <c r="T18" s="5">
        <f t="shared" si="19"/>
        <v>345.92</v>
      </c>
      <c r="U18" s="5">
        <f t="shared" si="19"/>
        <v>1091.7333333333333</v>
      </c>
      <c r="V18" s="5">
        <f t="shared" si="19"/>
        <v>2647.6</v>
      </c>
      <c r="W18" s="9">
        <f t="shared" si="19"/>
        <v>1476</v>
      </c>
      <c r="X18" s="4">
        <f t="shared" si="19"/>
        <v>278.39999999999998</v>
      </c>
      <c r="Y18" s="5">
        <f t="shared" si="19"/>
        <v>112</v>
      </c>
      <c r="Z18" s="5">
        <f t="shared" si="19"/>
        <v>0</v>
      </c>
      <c r="AA18" s="5">
        <f t="shared" si="19"/>
        <v>0</v>
      </c>
      <c r="AB18" s="5">
        <f t="shared" si="19"/>
        <v>0</v>
      </c>
      <c r="AC18" s="5">
        <f t="shared" si="19"/>
        <v>0</v>
      </c>
      <c r="AD18" s="9">
        <f t="shared" si="19"/>
        <v>0</v>
      </c>
      <c r="AE18" s="4">
        <f t="shared" si="19"/>
        <v>0</v>
      </c>
      <c r="AF18" s="5">
        <f t="shared" si="19"/>
        <v>0</v>
      </c>
      <c r="AG18" s="5">
        <f t="shared" si="19"/>
        <v>0</v>
      </c>
      <c r="AH18" s="5">
        <f t="shared" si="19"/>
        <v>0</v>
      </c>
      <c r="AI18" s="9"/>
      <c r="AK18" s="132">
        <f>SUM(E18:AI18)</f>
        <v>17045.68</v>
      </c>
      <c r="AL18" s="133">
        <f t="shared" ref="AL18:AL26" si="20">IF(AL$29&lt;&gt;0,AL5/AL$29,0)</f>
        <v>24000</v>
      </c>
      <c r="AM18" s="134">
        <f>IF(AL18&lt;&gt;0,AK18/AL18,0)</f>
        <v>0.71023666666666663</v>
      </c>
      <c r="AO18" s="120">
        <f t="shared" ref="AO18:AO26" ca="1" si="21">IF(AO$29&lt;&gt;0,AO5/AO$29,0)</f>
        <v>14100.962666666666</v>
      </c>
      <c r="AP18" s="166">
        <f ca="1">SIGN(AO18)</f>
        <v>1</v>
      </c>
      <c r="AQ18" s="136">
        <f>AK18/COUNTIF($E$15:$AI$15,"&gt;0")</f>
        <v>811.69904761904763</v>
      </c>
      <c r="AR18" s="137">
        <f>AL18/$AR$2</f>
        <v>800</v>
      </c>
      <c r="AS18" s="138">
        <f>IF(AR18&lt;&gt;0,AQ18/AR18,0)</f>
        <v>1.0146238095238096</v>
      </c>
      <c r="AT18" s="137">
        <f ca="1">AO18/$AR$2</f>
        <v>470.03208888888889</v>
      </c>
      <c r="AU18" s="134">
        <f t="shared" ref="AU18:AU26" ca="1" si="22">IFERROR(AW18/AO18-1,0)</f>
        <v>0.64840583160013288</v>
      </c>
      <c r="AV18" s="166">
        <f t="shared" ref="AV18:AV26" si="23">SIGN(AW18)</f>
        <v>1</v>
      </c>
      <c r="AW18" s="132">
        <f t="shared" ref="AW18:AW26" si="24">IF($AK$15&lt;&gt;0,AW5/$AK$15*$AK$28,0)</f>
        <v>23244.109090909093</v>
      </c>
      <c r="AX18" s="134">
        <f t="shared" ref="AX18:AX25" si="25">IF(AL18&lt;&gt;0,AW18/AL18,0)</f>
        <v>0.96850454545454556</v>
      </c>
    </row>
    <row r="19" spans="1:50" x14ac:dyDescent="0.25">
      <c r="A19" s="156">
        <v>15</v>
      </c>
      <c r="B19" s="18">
        <f t="shared" si="18"/>
        <v>2</v>
      </c>
      <c r="C19" s="88" t="str">
        <f t="shared" si="18"/>
        <v>8BAGS</v>
      </c>
      <c r="D19" s="92" t="str">
        <f t="shared" si="18"/>
        <v>8BAGS Київ ТЦ "Гулливер"</v>
      </c>
      <c r="E19" s="10">
        <f t="shared" si="19"/>
        <v>662.69333333333338</v>
      </c>
      <c r="F19" s="10">
        <f t="shared" si="19"/>
        <v>256</v>
      </c>
      <c r="G19" s="10">
        <f t="shared" si="19"/>
        <v>632.21333333333337</v>
      </c>
      <c r="H19" s="10">
        <f t="shared" si="19"/>
        <v>369.06666666666666</v>
      </c>
      <c r="I19" s="3">
        <f t="shared" si="19"/>
        <v>31.733333333333334</v>
      </c>
      <c r="J19" s="2">
        <f t="shared" si="19"/>
        <v>348.26666666666665</v>
      </c>
      <c r="K19" s="10">
        <f t="shared" si="19"/>
        <v>0</v>
      </c>
      <c r="L19" s="10">
        <f t="shared" si="19"/>
        <v>421.14666666666665</v>
      </c>
      <c r="M19" s="10">
        <f t="shared" si="19"/>
        <v>253.06666666666666</v>
      </c>
      <c r="N19" s="10">
        <f t="shared" si="19"/>
        <v>0</v>
      </c>
      <c r="O19" s="10">
        <f t="shared" si="19"/>
        <v>509.78666666666669</v>
      </c>
      <c r="P19" s="3">
        <f t="shared" si="19"/>
        <v>619.4666666666667</v>
      </c>
      <c r="Q19" s="2">
        <f t="shared" si="19"/>
        <v>605.4666666666667</v>
      </c>
      <c r="R19" s="10">
        <f t="shared" si="19"/>
        <v>480.26666666666665</v>
      </c>
      <c r="S19" s="10">
        <f t="shared" si="19"/>
        <v>610.66666666666663</v>
      </c>
      <c r="T19" s="10">
        <f t="shared" si="19"/>
        <v>253.57333333333332</v>
      </c>
      <c r="U19" s="10">
        <f t="shared" si="19"/>
        <v>212.8</v>
      </c>
      <c r="V19" s="10">
        <f t="shared" si="19"/>
        <v>57.866666666666667</v>
      </c>
      <c r="W19" s="3">
        <f t="shared" si="19"/>
        <v>1050.2133333333334</v>
      </c>
      <c r="X19" s="2">
        <f t="shared" si="19"/>
        <v>153.06666666666666</v>
      </c>
      <c r="Y19" s="10">
        <f t="shared" si="19"/>
        <v>526.34666666666669</v>
      </c>
      <c r="Z19" s="10">
        <f t="shared" si="19"/>
        <v>0</v>
      </c>
      <c r="AA19" s="10">
        <f t="shared" si="19"/>
        <v>0</v>
      </c>
      <c r="AB19" s="10">
        <f t="shared" si="19"/>
        <v>0</v>
      </c>
      <c r="AC19" s="10">
        <f t="shared" si="19"/>
        <v>0</v>
      </c>
      <c r="AD19" s="3">
        <f t="shared" si="19"/>
        <v>0</v>
      </c>
      <c r="AE19" s="2">
        <f t="shared" si="19"/>
        <v>0</v>
      </c>
      <c r="AF19" s="10">
        <f t="shared" si="19"/>
        <v>0</v>
      </c>
      <c r="AG19" s="10">
        <f t="shared" si="19"/>
        <v>0</v>
      </c>
      <c r="AH19" s="10">
        <f t="shared" si="19"/>
        <v>0</v>
      </c>
      <c r="AI19" s="3"/>
      <c r="AK19" s="117">
        <f t="shared" ref="AK19:AK25" si="26">SUM(E19:AI19)</f>
        <v>8053.7066666666678</v>
      </c>
      <c r="AL19" s="110">
        <f t="shared" si="20"/>
        <v>24000</v>
      </c>
      <c r="AM19" s="78">
        <f t="shared" ref="AM19:AM25" si="27">IF(AL19&lt;&gt;0,AK19/AL19,0)</f>
        <v>0.33557111111111115</v>
      </c>
      <c r="AO19" s="86">
        <f t="shared" ca="1" si="21"/>
        <v>33713.186666666668</v>
      </c>
      <c r="AP19" s="166">
        <f t="shared" ref="AP19:AP26" ca="1" si="28">SIGN(AO19)</f>
        <v>1</v>
      </c>
      <c r="AQ19" s="70">
        <f t="shared" ref="AQ19:AQ25" si="29">AK19/COUNTIF($E$15:$AI$15,"&gt;0")</f>
        <v>383.50984126984133</v>
      </c>
      <c r="AR19" s="19">
        <f t="shared" ref="AR19:AR25" si="30">AL19/$AR$2</f>
        <v>800</v>
      </c>
      <c r="AS19" s="69">
        <f t="shared" ref="AS19:AS25" si="31">IF(AR19&lt;&gt;0,AQ19/AR19,0)</f>
        <v>0.47938730158730164</v>
      </c>
      <c r="AT19" s="19">
        <f t="shared" ref="AT19:AT26" ca="1" si="32">AO19/$AR$2</f>
        <v>1123.7728888888889</v>
      </c>
      <c r="AU19" s="78">
        <f t="shared" ca="1" si="22"/>
        <v>-0.67424238529234448</v>
      </c>
      <c r="AV19" s="166">
        <f t="shared" si="23"/>
        <v>1</v>
      </c>
      <c r="AW19" s="117">
        <f t="shared" si="24"/>
        <v>10982.327272727271</v>
      </c>
      <c r="AX19" s="78">
        <f t="shared" si="25"/>
        <v>0.45759696969696961</v>
      </c>
    </row>
    <row r="20" spans="1:50" x14ac:dyDescent="0.25">
      <c r="A20" s="156">
        <v>32</v>
      </c>
      <c r="B20" s="18">
        <f t="shared" si="18"/>
        <v>3</v>
      </c>
      <c r="C20" s="88" t="str">
        <f t="shared" si="18"/>
        <v>8BAGS</v>
      </c>
      <c r="D20" s="92" t="str">
        <f t="shared" si="18"/>
        <v>8BAGS Київ ТЦ "Океан"</v>
      </c>
      <c r="E20" s="10">
        <f t="shared" si="19"/>
        <v>0</v>
      </c>
      <c r="F20" s="10">
        <f t="shared" si="19"/>
        <v>0</v>
      </c>
      <c r="G20" s="10">
        <f t="shared" si="19"/>
        <v>65.333333333333329</v>
      </c>
      <c r="H20" s="10">
        <f t="shared" si="19"/>
        <v>253.68</v>
      </c>
      <c r="I20" s="3">
        <f t="shared" si="19"/>
        <v>232</v>
      </c>
      <c r="J20" s="2">
        <f t="shared" si="19"/>
        <v>74.400000000000006</v>
      </c>
      <c r="K20" s="10">
        <f t="shared" si="19"/>
        <v>30.4</v>
      </c>
      <c r="L20" s="10">
        <f t="shared" si="19"/>
        <v>46.4</v>
      </c>
      <c r="M20" s="10">
        <f t="shared" si="19"/>
        <v>428.77333333333331</v>
      </c>
      <c r="N20" s="10">
        <f t="shared" si="19"/>
        <v>203.2</v>
      </c>
      <c r="O20" s="10">
        <f t="shared" si="19"/>
        <v>222.64</v>
      </c>
      <c r="P20" s="3">
        <f t="shared" si="19"/>
        <v>0</v>
      </c>
      <c r="Q20" s="2">
        <f t="shared" si="19"/>
        <v>237.06666666666666</v>
      </c>
      <c r="R20" s="10">
        <f t="shared" si="19"/>
        <v>79.946666666666673</v>
      </c>
      <c r="S20" s="10">
        <f t="shared" si="19"/>
        <v>213.86666666666667</v>
      </c>
      <c r="T20" s="10">
        <f t="shared" si="19"/>
        <v>42.666666666666664</v>
      </c>
      <c r="U20" s="10">
        <f t="shared" si="19"/>
        <v>40.533333333333331</v>
      </c>
      <c r="V20" s="10">
        <f t="shared" si="19"/>
        <v>109.52</v>
      </c>
      <c r="W20" s="3">
        <f t="shared" si="19"/>
        <v>146.98666666666668</v>
      </c>
      <c r="X20" s="2">
        <f t="shared" si="19"/>
        <v>0</v>
      </c>
      <c r="Y20" s="10">
        <f t="shared" si="19"/>
        <v>464.26666666666665</v>
      </c>
      <c r="Z20" s="10">
        <f t="shared" si="19"/>
        <v>0</v>
      </c>
      <c r="AA20" s="10">
        <f t="shared" si="19"/>
        <v>0</v>
      </c>
      <c r="AB20" s="10">
        <f t="shared" si="19"/>
        <v>0</v>
      </c>
      <c r="AC20" s="10">
        <f t="shared" si="19"/>
        <v>0</v>
      </c>
      <c r="AD20" s="3">
        <f t="shared" si="19"/>
        <v>0</v>
      </c>
      <c r="AE20" s="2">
        <f t="shared" si="19"/>
        <v>0</v>
      </c>
      <c r="AF20" s="10">
        <f t="shared" si="19"/>
        <v>0</v>
      </c>
      <c r="AG20" s="10">
        <f t="shared" si="19"/>
        <v>0</v>
      </c>
      <c r="AH20" s="10">
        <f t="shared" si="19"/>
        <v>0</v>
      </c>
      <c r="AI20" s="3"/>
      <c r="AK20" s="117">
        <f t="shared" si="26"/>
        <v>2891.6800000000003</v>
      </c>
      <c r="AL20" s="110">
        <f t="shared" si="20"/>
        <v>13333.333333333334</v>
      </c>
      <c r="AM20" s="78">
        <f t="shared" si="27"/>
        <v>0.21687600000000001</v>
      </c>
      <c r="AO20" s="86">
        <f t="shared" ca="1" si="21"/>
        <v>0</v>
      </c>
      <c r="AP20" s="166">
        <f t="shared" ca="1" si="28"/>
        <v>0</v>
      </c>
      <c r="AQ20" s="70">
        <f t="shared" si="29"/>
        <v>137.69904761904763</v>
      </c>
      <c r="AR20" s="19">
        <f t="shared" si="30"/>
        <v>444.44444444444446</v>
      </c>
      <c r="AS20" s="69">
        <f t="shared" si="31"/>
        <v>0.30982285714285718</v>
      </c>
      <c r="AT20" s="19">
        <f t="shared" ca="1" si="32"/>
        <v>0</v>
      </c>
      <c r="AU20" s="78">
        <f t="shared" ca="1" si="22"/>
        <v>0</v>
      </c>
      <c r="AV20" s="166">
        <f t="shared" si="23"/>
        <v>1</v>
      </c>
      <c r="AW20" s="117">
        <f t="shared" si="24"/>
        <v>3943.1999999999994</v>
      </c>
      <c r="AX20" s="78">
        <f t="shared" si="25"/>
        <v>0.29573999999999995</v>
      </c>
    </row>
    <row r="21" spans="1:50" x14ac:dyDescent="0.25">
      <c r="A21" s="156">
        <v>31</v>
      </c>
      <c r="B21" s="18">
        <f t="shared" si="18"/>
        <v>4</v>
      </c>
      <c r="C21" s="88" t="str">
        <f t="shared" si="18"/>
        <v>8BAGS</v>
      </c>
      <c r="D21" s="92" t="str">
        <f t="shared" si="18"/>
        <v>8BAGS Харків</v>
      </c>
      <c r="E21" s="10">
        <f t="shared" si="19"/>
        <v>-12.4</v>
      </c>
      <c r="F21" s="10">
        <f t="shared" si="19"/>
        <v>0</v>
      </c>
      <c r="G21" s="10">
        <f t="shared" si="19"/>
        <v>0</v>
      </c>
      <c r="H21" s="10">
        <f t="shared" si="19"/>
        <v>0</v>
      </c>
      <c r="I21" s="3">
        <f t="shared" si="19"/>
        <v>0</v>
      </c>
      <c r="J21" s="2">
        <f t="shared" si="19"/>
        <v>0</v>
      </c>
      <c r="K21" s="10">
        <f t="shared" si="19"/>
        <v>0</v>
      </c>
      <c r="L21" s="10">
        <f t="shared" si="19"/>
        <v>0</v>
      </c>
      <c r="M21" s="10">
        <f t="shared" si="19"/>
        <v>0</v>
      </c>
      <c r="N21" s="10">
        <f t="shared" si="19"/>
        <v>412.26666666666665</v>
      </c>
      <c r="O21" s="10">
        <f t="shared" si="19"/>
        <v>715.73333333333335</v>
      </c>
      <c r="P21" s="3">
        <f t="shared" si="19"/>
        <v>0</v>
      </c>
      <c r="Q21" s="2">
        <f t="shared" si="19"/>
        <v>72</v>
      </c>
      <c r="R21" s="10">
        <f t="shared" si="19"/>
        <v>0</v>
      </c>
      <c r="S21" s="10">
        <f t="shared" si="19"/>
        <v>117.6</v>
      </c>
      <c r="T21" s="10">
        <f t="shared" si="19"/>
        <v>0</v>
      </c>
      <c r="U21" s="10">
        <f t="shared" si="19"/>
        <v>0</v>
      </c>
      <c r="V21" s="10">
        <f t="shared" si="19"/>
        <v>372</v>
      </c>
      <c r="W21" s="3">
        <f t="shared" si="19"/>
        <v>530.66666666666663</v>
      </c>
      <c r="X21" s="2">
        <f t="shared" si="19"/>
        <v>295.2</v>
      </c>
      <c r="Y21" s="10">
        <f t="shared" si="19"/>
        <v>364.26666666666665</v>
      </c>
      <c r="Z21" s="10">
        <f t="shared" si="19"/>
        <v>0</v>
      </c>
      <c r="AA21" s="10">
        <f t="shared" si="19"/>
        <v>0</v>
      </c>
      <c r="AB21" s="10">
        <f t="shared" si="19"/>
        <v>0</v>
      </c>
      <c r="AC21" s="10">
        <f t="shared" si="19"/>
        <v>0</v>
      </c>
      <c r="AD21" s="3">
        <f t="shared" si="19"/>
        <v>0</v>
      </c>
      <c r="AE21" s="2">
        <f t="shared" si="19"/>
        <v>0</v>
      </c>
      <c r="AF21" s="10">
        <f t="shared" si="19"/>
        <v>0</v>
      </c>
      <c r="AG21" s="10">
        <f t="shared" si="19"/>
        <v>0</v>
      </c>
      <c r="AH21" s="10">
        <f t="shared" si="19"/>
        <v>0</v>
      </c>
      <c r="AI21" s="3"/>
      <c r="AK21" s="117">
        <f t="shared" si="26"/>
        <v>2867.333333333333</v>
      </c>
      <c r="AL21" s="110">
        <f t="shared" si="20"/>
        <v>13333.333333333334</v>
      </c>
      <c r="AM21" s="78">
        <f t="shared" si="27"/>
        <v>0.21504999999999996</v>
      </c>
      <c r="AO21" s="86">
        <f t="shared" ca="1" si="21"/>
        <v>0</v>
      </c>
      <c r="AP21" s="166">
        <f t="shared" ca="1" si="28"/>
        <v>0</v>
      </c>
      <c r="AQ21" s="70">
        <f t="shared" si="29"/>
        <v>136.53968253968253</v>
      </c>
      <c r="AR21" s="19">
        <f t="shared" si="30"/>
        <v>444.44444444444446</v>
      </c>
      <c r="AS21" s="69">
        <f t="shared" si="31"/>
        <v>0.30721428571428566</v>
      </c>
      <c r="AT21" s="19">
        <f t="shared" ca="1" si="32"/>
        <v>0</v>
      </c>
      <c r="AU21" s="78">
        <f t="shared" ca="1" si="22"/>
        <v>0</v>
      </c>
      <c r="AV21" s="166">
        <f t="shared" si="23"/>
        <v>1</v>
      </c>
      <c r="AW21" s="117">
        <f t="shared" si="24"/>
        <v>3909.9999999999995</v>
      </c>
      <c r="AX21" s="78">
        <f t="shared" si="25"/>
        <v>0.29324999999999996</v>
      </c>
    </row>
    <row r="22" spans="1:50" x14ac:dyDescent="0.25">
      <c r="A22" s="156">
        <v>29</v>
      </c>
      <c r="B22" s="18">
        <f t="shared" si="18"/>
        <v>5</v>
      </c>
      <c r="C22" s="88" t="str">
        <f t="shared" si="18"/>
        <v>8BAGS</v>
      </c>
      <c r="D22" s="92" t="str">
        <f t="shared" si="18"/>
        <v>8BAGS Львів</v>
      </c>
      <c r="E22" s="10">
        <f t="shared" si="19"/>
        <v>194.4</v>
      </c>
      <c r="F22" s="10">
        <f t="shared" si="19"/>
        <v>734.4</v>
      </c>
      <c r="G22" s="10">
        <f t="shared" si="19"/>
        <v>291.2</v>
      </c>
      <c r="H22" s="10">
        <f t="shared" si="19"/>
        <v>220</v>
      </c>
      <c r="I22" s="3">
        <f t="shared" si="19"/>
        <v>0</v>
      </c>
      <c r="J22" s="2">
        <f t="shared" si="19"/>
        <v>266.66666666666669</v>
      </c>
      <c r="K22" s="10">
        <f t="shared" si="19"/>
        <v>0</v>
      </c>
      <c r="L22" s="10">
        <f t="shared" si="19"/>
        <v>0</v>
      </c>
      <c r="M22" s="10">
        <f t="shared" si="19"/>
        <v>197.12</v>
      </c>
      <c r="N22" s="10">
        <f t="shared" si="19"/>
        <v>182.4</v>
      </c>
      <c r="O22" s="10">
        <f t="shared" si="19"/>
        <v>1089.3333333333333</v>
      </c>
      <c r="P22" s="3">
        <f t="shared" si="19"/>
        <v>778.50666666666666</v>
      </c>
      <c r="Q22" s="2">
        <f t="shared" si="19"/>
        <v>573.30666666666662</v>
      </c>
      <c r="R22" s="10">
        <f t="shared" si="19"/>
        <v>112</v>
      </c>
      <c r="S22" s="10">
        <f t="shared" si="19"/>
        <v>9.0666666666666664</v>
      </c>
      <c r="T22" s="10">
        <f t="shared" si="19"/>
        <v>140.26666666666668</v>
      </c>
      <c r="U22" s="10">
        <f t="shared" si="19"/>
        <v>435.2</v>
      </c>
      <c r="V22" s="10">
        <f t="shared" si="19"/>
        <v>55.44</v>
      </c>
      <c r="W22" s="3">
        <f t="shared" si="19"/>
        <v>728.8</v>
      </c>
      <c r="X22" s="2">
        <f t="shared" si="19"/>
        <v>146.66666666666666</v>
      </c>
      <c r="Y22" s="10">
        <f t="shared" si="19"/>
        <v>366.08</v>
      </c>
      <c r="Z22" s="10">
        <f t="shared" si="19"/>
        <v>0</v>
      </c>
      <c r="AA22" s="10">
        <f t="shared" si="19"/>
        <v>0</v>
      </c>
      <c r="AB22" s="10">
        <f t="shared" si="19"/>
        <v>0</v>
      </c>
      <c r="AC22" s="10">
        <f t="shared" si="19"/>
        <v>0</v>
      </c>
      <c r="AD22" s="3">
        <f t="shared" si="19"/>
        <v>0</v>
      </c>
      <c r="AE22" s="2">
        <f t="shared" si="19"/>
        <v>0</v>
      </c>
      <c r="AF22" s="10">
        <f t="shared" si="19"/>
        <v>0</v>
      </c>
      <c r="AG22" s="10">
        <f t="shared" si="19"/>
        <v>0</v>
      </c>
      <c r="AH22" s="10">
        <f t="shared" si="19"/>
        <v>0</v>
      </c>
      <c r="AI22" s="3"/>
      <c r="AK22" s="117">
        <f t="shared" si="26"/>
        <v>6520.8533333333335</v>
      </c>
      <c r="AL22" s="110">
        <f t="shared" si="20"/>
        <v>20000</v>
      </c>
      <c r="AM22" s="78">
        <f t="shared" si="27"/>
        <v>0.32604266666666665</v>
      </c>
      <c r="AO22" s="86">
        <f t="shared" ca="1" si="21"/>
        <v>10900.4</v>
      </c>
      <c r="AP22" s="166">
        <f t="shared" ca="1" si="28"/>
        <v>1</v>
      </c>
      <c r="AQ22" s="70">
        <f t="shared" si="29"/>
        <v>310.51682539682542</v>
      </c>
      <c r="AR22" s="19">
        <f t="shared" si="30"/>
        <v>666.66666666666663</v>
      </c>
      <c r="AS22" s="69">
        <f t="shared" si="31"/>
        <v>0.46577523809523819</v>
      </c>
      <c r="AT22" s="19">
        <f t="shared" ca="1" si="32"/>
        <v>363.34666666666664</v>
      </c>
      <c r="AU22" s="78">
        <f t="shared" ca="1" si="22"/>
        <v>-0.18424344727966613</v>
      </c>
      <c r="AV22" s="166">
        <f t="shared" si="23"/>
        <v>1</v>
      </c>
      <c r="AW22" s="117">
        <f t="shared" si="24"/>
        <v>8892.0727272727272</v>
      </c>
      <c r="AX22" s="78">
        <f t="shared" si="25"/>
        <v>0.44460363636363637</v>
      </c>
    </row>
    <row r="23" spans="1:50" x14ac:dyDescent="0.25">
      <c r="A23" s="156">
        <v>10</v>
      </c>
      <c r="B23" s="18">
        <f t="shared" si="18"/>
        <v>6</v>
      </c>
      <c r="C23" s="88" t="str">
        <f t="shared" si="18"/>
        <v>FURLA</v>
      </c>
      <c r="D23" s="92" t="str">
        <f t="shared" si="18"/>
        <v>Фурла Київ ТЦ "Океан"</v>
      </c>
      <c r="E23" s="10">
        <f t="shared" si="19"/>
        <v>322.93333333333334</v>
      </c>
      <c r="F23" s="10">
        <f t="shared" si="19"/>
        <v>932.8</v>
      </c>
      <c r="G23" s="10">
        <f t="shared" si="19"/>
        <v>186.66666666666666</v>
      </c>
      <c r="H23" s="10">
        <f t="shared" si="19"/>
        <v>638.66666666666663</v>
      </c>
      <c r="I23" s="3">
        <f t="shared" si="19"/>
        <v>473.06666666666666</v>
      </c>
      <c r="J23" s="2">
        <f t="shared" si="19"/>
        <v>42.666666666666664</v>
      </c>
      <c r="K23" s="10">
        <f t="shared" si="19"/>
        <v>186.66666666666666</v>
      </c>
      <c r="L23" s="10">
        <f t="shared" si="19"/>
        <v>613.49333333333334</v>
      </c>
      <c r="M23" s="10">
        <f t="shared" si="19"/>
        <v>293.04000000000002</v>
      </c>
      <c r="N23" s="10">
        <f t="shared" si="19"/>
        <v>2104.5386666666668</v>
      </c>
      <c r="O23" s="10">
        <f t="shared" si="19"/>
        <v>1419.6053333333332</v>
      </c>
      <c r="P23" s="3">
        <f t="shared" si="19"/>
        <v>1177.9733333333334</v>
      </c>
      <c r="Q23" s="2">
        <f t="shared" si="19"/>
        <v>1874.6666666666667</v>
      </c>
      <c r="R23" s="10">
        <f t="shared" si="19"/>
        <v>837.52</v>
      </c>
      <c r="S23" s="10">
        <f t="shared" si="19"/>
        <v>-454.4</v>
      </c>
      <c r="T23" s="10">
        <f t="shared" si="19"/>
        <v>422.93333333333334</v>
      </c>
      <c r="U23" s="10">
        <f t="shared" si="19"/>
        <v>132.37333333333333</v>
      </c>
      <c r="V23" s="10">
        <f t="shared" si="19"/>
        <v>888.8</v>
      </c>
      <c r="W23" s="3">
        <f t="shared" si="19"/>
        <v>1420.7466666666667</v>
      </c>
      <c r="X23" s="2">
        <f t="shared" si="19"/>
        <v>196.26666666666668</v>
      </c>
      <c r="Y23" s="10">
        <f t="shared" si="19"/>
        <v>1163.4666666666667</v>
      </c>
      <c r="Z23" s="10">
        <f t="shared" si="19"/>
        <v>0</v>
      </c>
      <c r="AA23" s="10">
        <f t="shared" si="19"/>
        <v>0</v>
      </c>
      <c r="AB23" s="10">
        <f t="shared" si="19"/>
        <v>0</v>
      </c>
      <c r="AC23" s="10">
        <f t="shared" si="19"/>
        <v>0</v>
      </c>
      <c r="AD23" s="3">
        <f t="shared" si="19"/>
        <v>0</v>
      </c>
      <c r="AE23" s="2">
        <f t="shared" si="19"/>
        <v>0</v>
      </c>
      <c r="AF23" s="10">
        <f t="shared" si="19"/>
        <v>0</v>
      </c>
      <c r="AG23" s="10">
        <f t="shared" si="19"/>
        <v>0</v>
      </c>
      <c r="AH23" s="10">
        <f t="shared" si="19"/>
        <v>0</v>
      </c>
      <c r="AI23" s="3"/>
      <c r="AK23" s="117">
        <f t="shared" si="26"/>
        <v>14874.490666666663</v>
      </c>
      <c r="AL23" s="110">
        <f t="shared" si="20"/>
        <v>40000</v>
      </c>
      <c r="AM23" s="78">
        <f t="shared" si="27"/>
        <v>0.37186226666666655</v>
      </c>
      <c r="AO23" s="86">
        <f t="shared" ca="1" si="21"/>
        <v>5159.8266666666668</v>
      </c>
      <c r="AP23" s="166">
        <f t="shared" ca="1" si="28"/>
        <v>1</v>
      </c>
      <c r="AQ23" s="70">
        <f t="shared" si="29"/>
        <v>708.30907936507924</v>
      </c>
      <c r="AR23" s="19">
        <f t="shared" si="30"/>
        <v>1333.3333333333333</v>
      </c>
      <c r="AS23" s="69">
        <f t="shared" si="31"/>
        <v>0.53123180952380944</v>
      </c>
      <c r="AT23" s="19">
        <f t="shared" ca="1" si="32"/>
        <v>171.99422222222222</v>
      </c>
      <c r="AU23" s="78">
        <f t="shared" ca="1" si="22"/>
        <v>2.9310228180086852</v>
      </c>
      <c r="AV23" s="166">
        <f t="shared" si="23"/>
        <v>1</v>
      </c>
      <c r="AW23" s="117">
        <f t="shared" si="24"/>
        <v>20283.396363636362</v>
      </c>
      <c r="AX23" s="78">
        <f t="shared" si="25"/>
        <v>0.50708490909090909</v>
      </c>
    </row>
    <row r="24" spans="1:50" x14ac:dyDescent="0.25">
      <c r="A24" s="156">
        <v>33</v>
      </c>
      <c r="B24" s="18">
        <f t="shared" si="18"/>
        <v>7</v>
      </c>
      <c r="C24" s="88" t="str">
        <f t="shared" si="18"/>
        <v>FURLA</v>
      </c>
      <c r="D24" s="92" t="str">
        <f t="shared" si="18"/>
        <v>Фурла Київ ТЦ "Гулливер"</v>
      </c>
      <c r="E24" s="10">
        <f t="shared" si="19"/>
        <v>398.93333333333334</v>
      </c>
      <c r="F24" s="10">
        <f t="shared" si="19"/>
        <v>0</v>
      </c>
      <c r="G24" s="10">
        <f t="shared" si="19"/>
        <v>157.06666666666666</v>
      </c>
      <c r="H24" s="10">
        <f t="shared" si="19"/>
        <v>187.46666666666667</v>
      </c>
      <c r="I24" s="3">
        <f t="shared" si="19"/>
        <v>712</v>
      </c>
      <c r="J24" s="2">
        <f t="shared" si="19"/>
        <v>565.33333333333337</v>
      </c>
      <c r="K24" s="10">
        <f t="shared" si="19"/>
        <v>1023.3333333333334</v>
      </c>
      <c r="L24" s="10">
        <f t="shared" si="19"/>
        <v>0</v>
      </c>
      <c r="M24" s="10">
        <f t="shared" si="19"/>
        <v>687.78666666666663</v>
      </c>
      <c r="N24" s="10">
        <f t="shared" si="19"/>
        <v>196.26666666666668</v>
      </c>
      <c r="O24" s="10">
        <f t="shared" si="19"/>
        <v>623.89333333333332</v>
      </c>
      <c r="P24" s="3">
        <f t="shared" si="19"/>
        <v>832</v>
      </c>
      <c r="Q24" s="2">
        <f t="shared" si="19"/>
        <v>99.28</v>
      </c>
      <c r="R24" s="10">
        <f t="shared" si="19"/>
        <v>0</v>
      </c>
      <c r="S24" s="10">
        <f t="shared" si="19"/>
        <v>261.34666666666669</v>
      </c>
      <c r="T24" s="10">
        <f t="shared" si="19"/>
        <v>607.73333333333335</v>
      </c>
      <c r="U24" s="10">
        <f t="shared" si="19"/>
        <v>0</v>
      </c>
      <c r="V24" s="10">
        <f t="shared" si="19"/>
        <v>511.2</v>
      </c>
      <c r="W24" s="3">
        <f t="shared" si="19"/>
        <v>1025.3333333333333</v>
      </c>
      <c r="X24" s="2">
        <f t="shared" si="19"/>
        <v>236.53333333333333</v>
      </c>
      <c r="Y24" s="10">
        <f t="shared" si="19"/>
        <v>992</v>
      </c>
      <c r="Z24" s="10">
        <f t="shared" si="19"/>
        <v>0</v>
      </c>
      <c r="AA24" s="10">
        <f t="shared" si="19"/>
        <v>0</v>
      </c>
      <c r="AB24" s="10">
        <f t="shared" si="19"/>
        <v>0</v>
      </c>
      <c r="AC24" s="10">
        <f t="shared" si="19"/>
        <v>0</v>
      </c>
      <c r="AD24" s="3">
        <f t="shared" si="19"/>
        <v>0</v>
      </c>
      <c r="AE24" s="2">
        <f t="shared" si="19"/>
        <v>0</v>
      </c>
      <c r="AF24" s="10">
        <f t="shared" si="19"/>
        <v>0</v>
      </c>
      <c r="AG24" s="10">
        <f t="shared" si="19"/>
        <v>0</v>
      </c>
      <c r="AH24" s="10">
        <f t="shared" si="19"/>
        <v>0</v>
      </c>
      <c r="AI24" s="3"/>
      <c r="AK24" s="117">
        <f t="shared" si="26"/>
        <v>9117.5066666666662</v>
      </c>
      <c r="AL24" s="110">
        <f t="shared" si="20"/>
        <v>26666.666666666668</v>
      </c>
      <c r="AM24" s="78">
        <f t="shared" si="27"/>
        <v>0.34190649999999995</v>
      </c>
      <c r="AO24" s="86">
        <f t="shared" ca="1" si="21"/>
        <v>0</v>
      </c>
      <c r="AP24" s="166">
        <f t="shared" ca="1" si="28"/>
        <v>0</v>
      </c>
      <c r="AQ24" s="70">
        <f t="shared" si="29"/>
        <v>434.16698412698412</v>
      </c>
      <c r="AR24" s="19">
        <f t="shared" si="30"/>
        <v>888.88888888888891</v>
      </c>
      <c r="AS24" s="69">
        <f t="shared" si="31"/>
        <v>0.48843785714285715</v>
      </c>
      <c r="AT24" s="19">
        <f t="shared" ca="1" si="32"/>
        <v>0</v>
      </c>
      <c r="AU24" s="78">
        <f t="shared" ca="1" si="22"/>
        <v>0</v>
      </c>
      <c r="AV24" s="166">
        <f t="shared" si="23"/>
        <v>1</v>
      </c>
      <c r="AW24" s="117">
        <f t="shared" si="24"/>
        <v>12432.963636363635</v>
      </c>
      <c r="AX24" s="78">
        <f t="shared" si="25"/>
        <v>0.46623613636363626</v>
      </c>
    </row>
    <row r="25" spans="1:50" x14ac:dyDescent="0.25">
      <c r="A25" s="156">
        <v>34</v>
      </c>
      <c r="B25" s="18">
        <f t="shared" si="18"/>
        <v>8</v>
      </c>
      <c r="C25" s="88" t="str">
        <f t="shared" si="18"/>
        <v>DKNY</v>
      </c>
      <c r="D25" s="92" t="str">
        <f t="shared" si="18"/>
        <v>DKNY Київ ТЦ "Океан"</v>
      </c>
      <c r="E25" s="10">
        <f t="shared" si="19"/>
        <v>0</v>
      </c>
      <c r="F25" s="10">
        <f t="shared" si="19"/>
        <v>0</v>
      </c>
      <c r="G25" s="10">
        <f t="shared" si="19"/>
        <v>453.86666666666667</v>
      </c>
      <c r="H25" s="10">
        <f t="shared" si="19"/>
        <v>310.56</v>
      </c>
      <c r="I25" s="3">
        <f t="shared" si="19"/>
        <v>196.48</v>
      </c>
      <c r="J25" s="2">
        <f t="shared" si="19"/>
        <v>52.266666666666666</v>
      </c>
      <c r="K25" s="10">
        <f t="shared" si="19"/>
        <v>0</v>
      </c>
      <c r="L25" s="10">
        <f t="shared" si="19"/>
        <v>460.32</v>
      </c>
      <c r="M25" s="10">
        <f t="shared" si="19"/>
        <v>2264.08</v>
      </c>
      <c r="N25" s="10">
        <f t="shared" si="19"/>
        <v>169.86666666666667</v>
      </c>
      <c r="O25" s="10">
        <f t="shared" si="19"/>
        <v>660.8</v>
      </c>
      <c r="P25" s="3">
        <f t="shared" si="19"/>
        <v>840.18666666666661</v>
      </c>
      <c r="Q25" s="2">
        <f t="shared" si="19"/>
        <v>176.96</v>
      </c>
      <c r="R25" s="10">
        <f t="shared" si="19"/>
        <v>273.65333333333331</v>
      </c>
      <c r="S25" s="10">
        <f t="shared" si="19"/>
        <v>271.97333333333336</v>
      </c>
      <c r="T25" s="10">
        <f t="shared" si="19"/>
        <v>117.6</v>
      </c>
      <c r="U25" s="10">
        <f t="shared" si="19"/>
        <v>787.44</v>
      </c>
      <c r="V25" s="10">
        <f t="shared" si="19"/>
        <v>1238.4000000000001</v>
      </c>
      <c r="W25" s="3">
        <f t="shared" si="19"/>
        <v>1178.8266666666666</v>
      </c>
      <c r="X25" s="2">
        <f t="shared" si="19"/>
        <v>805.49333333333334</v>
      </c>
      <c r="Y25" s="10">
        <f t="shared" si="19"/>
        <v>1444.8</v>
      </c>
      <c r="Z25" s="10">
        <f t="shared" si="19"/>
        <v>0</v>
      </c>
      <c r="AA25" s="10">
        <f t="shared" si="19"/>
        <v>0</v>
      </c>
      <c r="AB25" s="10">
        <f t="shared" si="19"/>
        <v>0</v>
      </c>
      <c r="AC25" s="10">
        <f t="shared" si="19"/>
        <v>0</v>
      </c>
      <c r="AD25" s="3">
        <f t="shared" si="19"/>
        <v>0</v>
      </c>
      <c r="AE25" s="2">
        <f t="shared" si="19"/>
        <v>0</v>
      </c>
      <c r="AF25" s="10">
        <f t="shared" si="19"/>
        <v>0</v>
      </c>
      <c r="AG25" s="10">
        <f t="shared" si="19"/>
        <v>0</v>
      </c>
      <c r="AH25" s="10">
        <f t="shared" si="19"/>
        <v>0</v>
      </c>
      <c r="AI25" s="3"/>
      <c r="AK25" s="117">
        <f t="shared" si="26"/>
        <v>11703.573333333332</v>
      </c>
      <c r="AL25" s="110">
        <f t="shared" si="20"/>
        <v>24000</v>
      </c>
      <c r="AM25" s="78">
        <f t="shared" si="27"/>
        <v>0.48764888888888885</v>
      </c>
      <c r="AO25" s="86">
        <f t="shared" ca="1" si="21"/>
        <v>0</v>
      </c>
      <c r="AP25" s="166">
        <f t="shared" ca="1" si="28"/>
        <v>0</v>
      </c>
      <c r="AQ25" s="70">
        <f t="shared" si="29"/>
        <v>557.31301587301584</v>
      </c>
      <c r="AR25" s="19">
        <f t="shared" si="30"/>
        <v>800</v>
      </c>
      <c r="AS25" s="69">
        <f t="shared" si="31"/>
        <v>0.69664126984126984</v>
      </c>
      <c r="AT25" s="19">
        <f t="shared" ca="1" si="32"/>
        <v>0</v>
      </c>
      <c r="AU25" s="78">
        <f t="shared" ca="1" si="22"/>
        <v>0</v>
      </c>
      <c r="AV25" s="166">
        <f t="shared" si="23"/>
        <v>1</v>
      </c>
      <c r="AW25" s="117">
        <f t="shared" si="24"/>
        <v>15959.418181818181</v>
      </c>
      <c r="AX25" s="78">
        <f t="shared" si="25"/>
        <v>0.66497575757575755</v>
      </c>
    </row>
    <row r="26" spans="1:50" x14ac:dyDescent="0.25">
      <c r="A26" s="156">
        <v>98</v>
      </c>
      <c r="B26" s="18">
        <f t="shared" si="18"/>
        <v>9</v>
      </c>
      <c r="C26" s="88" t="str">
        <f t="shared" si="18"/>
        <v>Online</v>
      </c>
      <c r="D26" s="92" t="str">
        <f t="shared" si="18"/>
        <v>Market Places</v>
      </c>
      <c r="E26" s="10">
        <f t="shared" si="19"/>
        <v>0</v>
      </c>
      <c r="F26" s="10">
        <f t="shared" si="19"/>
        <v>-841.86666666666667</v>
      </c>
      <c r="G26" s="10">
        <f t="shared" si="19"/>
        <v>1102.8266666666666</v>
      </c>
      <c r="H26" s="10">
        <f t="shared" si="19"/>
        <v>0</v>
      </c>
      <c r="I26" s="3">
        <f t="shared" si="19"/>
        <v>0</v>
      </c>
      <c r="J26" s="2">
        <f t="shared" si="19"/>
        <v>0</v>
      </c>
      <c r="K26" s="10">
        <f t="shared" si="19"/>
        <v>152.88</v>
      </c>
      <c r="L26" s="10">
        <f t="shared" si="19"/>
        <v>0</v>
      </c>
      <c r="M26" s="10">
        <f t="shared" si="19"/>
        <v>59.173333333333332</v>
      </c>
      <c r="N26" s="10">
        <f t="shared" si="19"/>
        <v>0</v>
      </c>
      <c r="O26" s="10">
        <f t="shared" si="19"/>
        <v>0</v>
      </c>
      <c r="P26" s="3">
        <f t="shared" si="19"/>
        <v>0</v>
      </c>
      <c r="Q26" s="2">
        <f t="shared" si="19"/>
        <v>806.21333333333337</v>
      </c>
      <c r="R26" s="10">
        <f t="shared" si="19"/>
        <v>0</v>
      </c>
      <c r="S26" s="10">
        <f t="shared" si="19"/>
        <v>-982.05333333333328</v>
      </c>
      <c r="T26" s="10">
        <f t="shared" ref="T26:AH26" si="33">IFERROR(T13/T$29,0)</f>
        <v>154.93333333333334</v>
      </c>
      <c r="U26" s="10">
        <f t="shared" si="33"/>
        <v>0</v>
      </c>
      <c r="V26" s="10">
        <f t="shared" si="33"/>
        <v>0</v>
      </c>
      <c r="W26" s="3">
        <f t="shared" si="33"/>
        <v>0</v>
      </c>
      <c r="X26" s="2">
        <f t="shared" si="33"/>
        <v>1380.16</v>
      </c>
      <c r="Y26" s="10">
        <f t="shared" si="33"/>
        <v>0</v>
      </c>
      <c r="Z26" s="10">
        <f t="shared" si="33"/>
        <v>0</v>
      </c>
      <c r="AA26" s="10">
        <f t="shared" si="33"/>
        <v>0</v>
      </c>
      <c r="AB26" s="10">
        <f t="shared" si="33"/>
        <v>0</v>
      </c>
      <c r="AC26" s="10">
        <f t="shared" si="33"/>
        <v>0</v>
      </c>
      <c r="AD26" s="3">
        <f t="shared" si="33"/>
        <v>0</v>
      </c>
      <c r="AE26" s="2">
        <f t="shared" si="33"/>
        <v>0</v>
      </c>
      <c r="AF26" s="10">
        <f t="shared" si="33"/>
        <v>0</v>
      </c>
      <c r="AG26" s="10">
        <f t="shared" si="33"/>
        <v>0</v>
      </c>
      <c r="AH26" s="10">
        <f t="shared" si="33"/>
        <v>0</v>
      </c>
      <c r="AI26" s="3"/>
      <c r="AK26" s="117">
        <f t="shared" ref="AK26" si="34">SUM(E26:AI26)</f>
        <v>1832.2666666666669</v>
      </c>
      <c r="AL26" s="110">
        <f t="shared" si="20"/>
        <v>1832.2666666666667</v>
      </c>
      <c r="AM26" s="78">
        <f t="shared" ref="AM26" si="35">IF(AL26&lt;&gt;0,AK26/AL26,0)</f>
        <v>1.0000000000000002</v>
      </c>
      <c r="AO26" s="86">
        <f t="shared" ca="1" si="21"/>
        <v>682.26666666666665</v>
      </c>
      <c r="AP26" s="166">
        <f t="shared" ca="1" si="28"/>
        <v>1</v>
      </c>
      <c r="AQ26" s="70">
        <f t="shared" ref="AQ26" si="36">AK26/COUNTIF($E$15:$AI$15,"&gt;0")</f>
        <v>87.250793650793668</v>
      </c>
      <c r="AR26" s="19">
        <f t="shared" ref="AR26" si="37">AL26/$AR$2</f>
        <v>61.075555555555553</v>
      </c>
      <c r="AS26" s="69">
        <f t="shared" ref="AS26" si="38">IF(AR26&lt;&gt;0,AQ26/AR26,0)</f>
        <v>1.4285714285714288</v>
      </c>
      <c r="AT26" s="19">
        <f t="shared" ca="1" si="32"/>
        <v>22.742222222222221</v>
      </c>
      <c r="AU26" s="78">
        <f t="shared" ca="1" si="22"/>
        <v>1.6855579441078756</v>
      </c>
      <c r="AV26" s="166">
        <f t="shared" si="23"/>
        <v>1</v>
      </c>
      <c r="AW26" s="117">
        <f t="shared" si="24"/>
        <v>1832.2666666666664</v>
      </c>
      <c r="AX26" s="78">
        <f t="shared" ref="AX26" si="39">IF(AL26&lt;&gt;0,AW26/AL26,0)</f>
        <v>0.99999999999999989</v>
      </c>
    </row>
    <row r="27" spans="1:50" x14ac:dyDescent="0.25">
      <c r="B27" s="109"/>
      <c r="C27" s="89"/>
      <c r="D27" s="68"/>
      <c r="E27" s="105"/>
      <c r="F27" s="105"/>
      <c r="G27" s="105"/>
      <c r="H27" s="105"/>
      <c r="I27" s="107"/>
      <c r="J27" s="106"/>
      <c r="K27" s="105"/>
      <c r="L27" s="105"/>
      <c r="M27" s="105"/>
      <c r="N27" s="105"/>
      <c r="O27" s="105"/>
      <c r="P27" s="107"/>
      <c r="Q27" s="106"/>
      <c r="R27" s="105"/>
      <c r="S27" s="105"/>
      <c r="T27" s="105"/>
      <c r="U27" s="105"/>
      <c r="V27" s="105"/>
      <c r="W27" s="107"/>
      <c r="X27" s="106"/>
      <c r="Y27" s="105"/>
      <c r="Z27" s="105"/>
      <c r="AA27" s="105"/>
      <c r="AB27" s="105"/>
      <c r="AC27" s="105"/>
      <c r="AD27" s="107"/>
      <c r="AE27" s="106"/>
      <c r="AF27" s="105"/>
      <c r="AG27" s="105"/>
      <c r="AH27" s="105"/>
      <c r="AI27" s="107"/>
      <c r="AK27" s="118"/>
      <c r="AL27" s="111"/>
      <c r="AM27" s="79"/>
      <c r="AO27" s="86"/>
      <c r="AQ27" s="67"/>
      <c r="AR27" s="20"/>
      <c r="AS27" s="21"/>
      <c r="AT27" s="20"/>
      <c r="AU27" s="79"/>
      <c r="AW27" s="118"/>
      <c r="AX27" s="79"/>
    </row>
    <row r="28" spans="1:50" ht="15.75" thickBot="1" x14ac:dyDescent="0.3">
      <c r="B28" s="18"/>
      <c r="C28" s="88"/>
      <c r="D28" s="93" t="s">
        <v>311</v>
      </c>
      <c r="E28" s="22">
        <f t="shared" ref="E28:AH28" si="40">SUM(E18:E27)</f>
        <v>2324.6933333333336</v>
      </c>
      <c r="F28" s="22">
        <f t="shared" si="40"/>
        <v>1410.7733333333335</v>
      </c>
      <c r="G28" s="22">
        <f t="shared" si="40"/>
        <v>3819.413333333333</v>
      </c>
      <c r="H28" s="22">
        <f t="shared" si="40"/>
        <v>2440.7733333333331</v>
      </c>
      <c r="I28" s="103">
        <f t="shared" si="40"/>
        <v>3254.96</v>
      </c>
      <c r="J28" s="104">
        <f t="shared" si="40"/>
        <v>1349.6</v>
      </c>
      <c r="K28" s="22">
        <f t="shared" si="40"/>
        <v>1393.2800000000002</v>
      </c>
      <c r="L28" s="22">
        <f t="shared" si="40"/>
        <v>2094.4266666666667</v>
      </c>
      <c r="M28" s="22">
        <f t="shared" si="40"/>
        <v>4354.746666666666</v>
      </c>
      <c r="N28" s="22">
        <f t="shared" si="40"/>
        <v>4073.4986666666673</v>
      </c>
      <c r="O28" s="22">
        <f t="shared" si="40"/>
        <v>6009.5786666666663</v>
      </c>
      <c r="P28" s="103">
        <f t="shared" si="40"/>
        <v>7220.1066666666666</v>
      </c>
      <c r="Q28" s="104">
        <f t="shared" si="40"/>
        <v>4397.4666666666672</v>
      </c>
      <c r="R28" s="22">
        <f t="shared" si="40"/>
        <v>2052.1866666666665</v>
      </c>
      <c r="S28" s="22">
        <f t="shared" si="40"/>
        <v>1562.4666666666667</v>
      </c>
      <c r="T28" s="22">
        <f t="shared" si="40"/>
        <v>2085.6266666666666</v>
      </c>
      <c r="U28" s="22">
        <f t="shared" si="40"/>
        <v>2700.08</v>
      </c>
      <c r="V28" s="22">
        <f t="shared" si="40"/>
        <v>5880.8266666666659</v>
      </c>
      <c r="W28" s="103">
        <f t="shared" si="40"/>
        <v>7557.5733333333328</v>
      </c>
      <c r="X28" s="104">
        <f t="shared" si="40"/>
        <v>3491.7866666666669</v>
      </c>
      <c r="Y28" s="22">
        <f t="shared" si="40"/>
        <v>5433.2266666666665</v>
      </c>
      <c r="Z28" s="22">
        <f t="shared" si="40"/>
        <v>0</v>
      </c>
      <c r="AA28" s="22">
        <f t="shared" si="40"/>
        <v>0</v>
      </c>
      <c r="AB28" s="22">
        <f t="shared" si="40"/>
        <v>0</v>
      </c>
      <c r="AC28" s="22">
        <f t="shared" si="40"/>
        <v>0</v>
      </c>
      <c r="AD28" s="103">
        <f t="shared" si="40"/>
        <v>0</v>
      </c>
      <c r="AE28" s="104">
        <f t="shared" si="40"/>
        <v>0</v>
      </c>
      <c r="AF28" s="22">
        <f t="shared" si="40"/>
        <v>0</v>
      </c>
      <c r="AG28" s="22">
        <f t="shared" si="40"/>
        <v>0</v>
      </c>
      <c r="AH28" s="22">
        <f t="shared" si="40"/>
        <v>0</v>
      </c>
      <c r="AI28" s="103"/>
      <c r="AK28" s="119">
        <f>SUM(AK18:AK27)</f>
        <v>74907.090666666656</v>
      </c>
      <c r="AL28" s="112">
        <f>SUM(AL18:AL27)</f>
        <v>187165.6</v>
      </c>
      <c r="AM28" s="80">
        <f>IF(AL28&lt;&gt;0,AK28/AL28,0)</f>
        <v>0.4002182594807307</v>
      </c>
      <c r="AO28" s="122">
        <f ca="1">SUM(AO18:AO26)</f>
        <v>64556.642666666674</v>
      </c>
      <c r="AQ28" s="113">
        <f>AK28/COUNTIF($E$15:$AI$15,"&gt;0")</f>
        <v>3567.004317460317</v>
      </c>
      <c r="AR28" s="114">
        <f>AL28/$AR$2</f>
        <v>6238.8533333333335</v>
      </c>
      <c r="AS28" s="115">
        <f>IF(AR28&lt;&gt;0,AQ28/AR28,0)</f>
        <v>0.5717403706867582</v>
      </c>
      <c r="AT28" s="114">
        <f ca="1">AO28/$AR$2</f>
        <v>2151.8880888888893</v>
      </c>
      <c r="AU28" s="80">
        <f ca="1">IFERROR(SUMPRODUCT($AP18:$AP26,$AV18:$AV26,AW18:AW26)/SUMPRODUCT($AP18:$AP26,$AV18:$AV26,AO18:AO26)-1,0)</f>
        <v>1.0495116018405914E-2</v>
      </c>
      <c r="AW28" s="119">
        <f>SUM(AW18:AW27)</f>
        <v>101479.75393939394</v>
      </c>
      <c r="AX28" s="80">
        <f>IF(AL28&lt;&gt;0,AW28/AL28,0)</f>
        <v>0.54219233630215136</v>
      </c>
    </row>
    <row r="29" spans="1:50" ht="15.75" thickBot="1" x14ac:dyDescent="0.3">
      <c r="B29" s="23"/>
      <c r="C29" s="94"/>
      <c r="D29" s="95" t="str">
        <f>B2</f>
        <v xml:space="preserve">USD rate : </v>
      </c>
      <c r="E29" s="11">
        <f t="shared" ref="E29:AI29" si="41">$C$2</f>
        <v>37.5</v>
      </c>
      <c r="F29" s="12">
        <f t="shared" si="41"/>
        <v>37.5</v>
      </c>
      <c r="G29" s="12">
        <f t="shared" si="41"/>
        <v>37.5</v>
      </c>
      <c r="H29" s="12">
        <f t="shared" si="41"/>
        <v>37.5</v>
      </c>
      <c r="I29" s="13">
        <f t="shared" si="41"/>
        <v>37.5</v>
      </c>
      <c r="J29" s="87">
        <f t="shared" si="41"/>
        <v>37.5</v>
      </c>
      <c r="K29" s="12">
        <f t="shared" si="41"/>
        <v>37.5</v>
      </c>
      <c r="L29" s="12">
        <f t="shared" si="41"/>
        <v>37.5</v>
      </c>
      <c r="M29" s="12">
        <f t="shared" si="41"/>
        <v>37.5</v>
      </c>
      <c r="N29" s="12">
        <f t="shared" si="41"/>
        <v>37.5</v>
      </c>
      <c r="O29" s="12">
        <f t="shared" si="41"/>
        <v>37.5</v>
      </c>
      <c r="P29" s="13">
        <f t="shared" si="41"/>
        <v>37.5</v>
      </c>
      <c r="Q29" s="87">
        <f t="shared" si="41"/>
        <v>37.5</v>
      </c>
      <c r="R29" s="12">
        <f t="shared" si="41"/>
        <v>37.5</v>
      </c>
      <c r="S29" s="12">
        <f t="shared" si="41"/>
        <v>37.5</v>
      </c>
      <c r="T29" s="12">
        <f t="shared" si="41"/>
        <v>37.5</v>
      </c>
      <c r="U29" s="12">
        <f t="shared" si="41"/>
        <v>37.5</v>
      </c>
      <c r="V29" s="12">
        <f t="shared" si="41"/>
        <v>37.5</v>
      </c>
      <c r="W29" s="13">
        <f t="shared" si="41"/>
        <v>37.5</v>
      </c>
      <c r="X29" s="87">
        <f t="shared" si="41"/>
        <v>37.5</v>
      </c>
      <c r="Y29" s="12">
        <f t="shared" si="41"/>
        <v>37.5</v>
      </c>
      <c r="Z29" s="12">
        <f t="shared" si="41"/>
        <v>37.5</v>
      </c>
      <c r="AA29" s="12">
        <f t="shared" si="41"/>
        <v>37.5</v>
      </c>
      <c r="AB29" s="12">
        <f t="shared" si="41"/>
        <v>37.5</v>
      </c>
      <c r="AC29" s="12">
        <f t="shared" si="41"/>
        <v>37.5</v>
      </c>
      <c r="AD29" s="13">
        <f t="shared" si="41"/>
        <v>37.5</v>
      </c>
      <c r="AE29" s="87">
        <f t="shared" si="41"/>
        <v>37.5</v>
      </c>
      <c r="AF29" s="12">
        <f t="shared" si="41"/>
        <v>37.5</v>
      </c>
      <c r="AG29" s="12">
        <f t="shared" si="41"/>
        <v>37.5</v>
      </c>
      <c r="AH29" s="12">
        <f t="shared" si="41"/>
        <v>37.5</v>
      </c>
      <c r="AI29" s="13"/>
      <c r="AK29" s="24"/>
      <c r="AL29" s="121">
        <f>$C$2</f>
        <v>37.5</v>
      </c>
      <c r="AO29" s="121">
        <f t="shared" ref="AO29" si="42">$C$2</f>
        <v>37.5</v>
      </c>
    </row>
    <row r="30" spans="1:50" ht="11.45" customHeight="1" x14ac:dyDescent="0.25"/>
    <row r="31" spans="1:50" x14ac:dyDescent="0.25">
      <c r="D31" s="116" t="s">
        <v>271</v>
      </c>
    </row>
    <row r="32" spans="1:50" ht="8.4499999999999993" customHeight="1" thickBot="1" x14ac:dyDescent="0.3"/>
    <row r="33" spans="2:50" ht="15.75" thickBot="1" x14ac:dyDescent="0.3">
      <c r="B33" s="25"/>
      <c r="C33" s="25"/>
      <c r="D33" s="26"/>
      <c r="E33" s="27">
        <f t="shared" ref="E33:AH33" si="43">E4</f>
        <v>1</v>
      </c>
      <c r="F33" s="28">
        <f t="shared" si="43"/>
        <v>2</v>
      </c>
      <c r="G33" s="30">
        <f t="shared" si="43"/>
        <v>3</v>
      </c>
      <c r="H33" s="30">
        <f t="shared" si="43"/>
        <v>4</v>
      </c>
      <c r="I33" s="30">
        <f t="shared" si="43"/>
        <v>5</v>
      </c>
      <c r="J33" s="29">
        <f t="shared" si="43"/>
        <v>6</v>
      </c>
      <c r="K33" s="30">
        <f t="shared" si="43"/>
        <v>7</v>
      </c>
      <c r="L33" s="30">
        <f t="shared" si="43"/>
        <v>8</v>
      </c>
      <c r="M33" s="30">
        <f t="shared" si="43"/>
        <v>9</v>
      </c>
      <c r="N33" s="30">
        <f t="shared" si="43"/>
        <v>10</v>
      </c>
      <c r="O33" s="30">
        <f t="shared" si="43"/>
        <v>11</v>
      </c>
      <c r="P33" s="31">
        <f t="shared" si="43"/>
        <v>12</v>
      </c>
      <c r="Q33" s="29">
        <f t="shared" si="43"/>
        <v>13</v>
      </c>
      <c r="R33" s="30">
        <f t="shared" si="43"/>
        <v>14</v>
      </c>
      <c r="S33" s="30">
        <f t="shared" si="43"/>
        <v>15</v>
      </c>
      <c r="T33" s="30">
        <f t="shared" si="43"/>
        <v>16</v>
      </c>
      <c r="U33" s="30">
        <f t="shared" si="43"/>
        <v>17</v>
      </c>
      <c r="V33" s="30">
        <f t="shared" si="43"/>
        <v>18</v>
      </c>
      <c r="W33" s="31">
        <f t="shared" si="43"/>
        <v>19</v>
      </c>
      <c r="X33" s="29">
        <f t="shared" si="43"/>
        <v>20</v>
      </c>
      <c r="Y33" s="30">
        <f t="shared" si="43"/>
        <v>21</v>
      </c>
      <c r="Z33" s="30">
        <f t="shared" si="43"/>
        <v>22</v>
      </c>
      <c r="AA33" s="30">
        <f t="shared" si="43"/>
        <v>23</v>
      </c>
      <c r="AB33" s="30">
        <f t="shared" si="43"/>
        <v>24</v>
      </c>
      <c r="AC33" s="30">
        <f t="shared" si="43"/>
        <v>25</v>
      </c>
      <c r="AD33" s="31">
        <f t="shared" si="43"/>
        <v>26</v>
      </c>
      <c r="AE33" s="29">
        <f t="shared" si="43"/>
        <v>27</v>
      </c>
      <c r="AF33" s="30">
        <f t="shared" si="43"/>
        <v>28</v>
      </c>
      <c r="AG33" s="30">
        <f t="shared" si="43"/>
        <v>29</v>
      </c>
      <c r="AH33" s="30">
        <f t="shared" si="43"/>
        <v>30</v>
      </c>
      <c r="AI33" s="32"/>
      <c r="AJ33" s="35"/>
      <c r="AK33" s="144" t="s">
        <v>468</v>
      </c>
      <c r="AL33" s="34"/>
      <c r="AM33" s="35"/>
      <c r="AN33" s="35"/>
      <c r="AO33" s="33"/>
      <c r="AP33" s="167"/>
      <c r="AQ33" s="34"/>
      <c r="AR33" s="33"/>
      <c r="AS33" s="36"/>
      <c r="AT33" s="36"/>
      <c r="AU33" s="164"/>
      <c r="AV33" s="167"/>
      <c r="AW33" s="33"/>
      <c r="AX33" s="76"/>
    </row>
    <row r="34" spans="2:50" x14ac:dyDescent="0.25">
      <c r="B34" s="25"/>
      <c r="C34" s="25"/>
      <c r="D34" s="38" t="s">
        <v>8</v>
      </c>
      <c r="E34" s="39">
        <f t="shared" ref="E34:T37" si="44">IFERROR(SUMIF($C$18:$C$27,$D34,E$18:E$27)/E$28,0)</f>
        <v>0.68947875562081307</v>
      </c>
      <c r="F34" s="41">
        <f t="shared" si="44"/>
        <v>0.9355436261908362</v>
      </c>
      <c r="G34" s="41">
        <f t="shared" si="44"/>
        <v>0.50242969251822278</v>
      </c>
      <c r="H34" s="41">
        <f t="shared" si="44"/>
        <v>0.5342896786810738</v>
      </c>
      <c r="I34" s="40">
        <f t="shared" si="44"/>
        <v>0.57555648405305548</v>
      </c>
      <c r="J34" s="41">
        <f t="shared" si="44"/>
        <v>0.51076862280181778</v>
      </c>
      <c r="K34" s="41">
        <f t="shared" si="44"/>
        <v>2.1819016995865866E-2</v>
      </c>
      <c r="L34" s="41">
        <f t="shared" si="44"/>
        <v>0.48729962694643558</v>
      </c>
      <c r="M34" s="41">
        <f t="shared" si="44"/>
        <v>0.24126929695106641</v>
      </c>
      <c r="N34" s="41">
        <f t="shared" si="44"/>
        <v>0.39347666412230731</v>
      </c>
      <c r="O34" s="41">
        <f t="shared" si="44"/>
        <v>0.55000195243859584</v>
      </c>
      <c r="P34" s="40">
        <f t="shared" si="44"/>
        <v>0.60524682922505302</v>
      </c>
      <c r="Q34" s="41">
        <f t="shared" si="44"/>
        <v>0.32754009884478935</v>
      </c>
      <c r="R34" s="41">
        <f t="shared" si="44"/>
        <v>0.45854178307366456</v>
      </c>
      <c r="S34" s="41">
        <f t="shared" si="44"/>
        <v>1.57801766437684</v>
      </c>
      <c r="T34" s="41">
        <f t="shared" si="44"/>
        <v>0.37515183286238507</v>
      </c>
      <c r="U34" s="41">
        <f t="shared" ref="U34:AH37" si="45">IFERROR(SUMIF($C$18:$C$27,$D34,U$18:U$27)/U$28,0)</f>
        <v>0.65933848873613621</v>
      </c>
      <c r="V34" s="41">
        <f t="shared" si="45"/>
        <v>0.5513555917308679</v>
      </c>
      <c r="W34" s="40">
        <f t="shared" si="45"/>
        <v>0.52036103299471781</v>
      </c>
      <c r="X34" s="41">
        <f t="shared" si="45"/>
        <v>0.25011073605107603</v>
      </c>
      <c r="Y34" s="41">
        <f t="shared" si="45"/>
        <v>0.33736122426943349</v>
      </c>
      <c r="Z34" s="41">
        <f t="shared" si="45"/>
        <v>0</v>
      </c>
      <c r="AA34" s="41">
        <f t="shared" si="45"/>
        <v>0</v>
      </c>
      <c r="AB34" s="41">
        <f t="shared" si="45"/>
        <v>0</v>
      </c>
      <c r="AC34" s="41">
        <f t="shared" si="45"/>
        <v>0</v>
      </c>
      <c r="AD34" s="40">
        <f t="shared" si="45"/>
        <v>0</v>
      </c>
      <c r="AE34" s="41">
        <f t="shared" si="45"/>
        <v>0</v>
      </c>
      <c r="AF34" s="41">
        <f t="shared" si="45"/>
        <v>0</v>
      </c>
      <c r="AG34" s="41">
        <f t="shared" si="45"/>
        <v>0</v>
      </c>
      <c r="AH34" s="41">
        <f t="shared" si="45"/>
        <v>0</v>
      </c>
      <c r="AI34" s="42"/>
      <c r="AJ34" s="44"/>
      <c r="AK34" s="145">
        <f>IFERROR(SUMIF($C$18:$C$27,$D34,AK$18:AK$27)/AK$28,0)</f>
        <v>0.49900821138107487</v>
      </c>
      <c r="AL34" s="43"/>
      <c r="AM34" s="44"/>
      <c r="AN34" s="44"/>
      <c r="AO34" s="43"/>
      <c r="AP34" s="168"/>
      <c r="AQ34" s="43"/>
      <c r="AR34" s="43"/>
      <c r="AS34" s="44"/>
      <c r="AT34" s="44"/>
      <c r="AU34" s="165"/>
      <c r="AV34" s="169"/>
      <c r="AW34" s="43"/>
      <c r="AX34" s="81"/>
    </row>
    <row r="35" spans="2:50" x14ac:dyDescent="0.25">
      <c r="B35" s="25"/>
      <c r="C35" s="25"/>
      <c r="D35" s="45" t="s">
        <v>272</v>
      </c>
      <c r="E35" s="46">
        <f t="shared" si="44"/>
        <v>0.31052124437918688</v>
      </c>
      <c r="F35" s="48">
        <f t="shared" si="44"/>
        <v>0.66119764101013145</v>
      </c>
      <c r="G35" s="48">
        <f t="shared" si="44"/>
        <v>8.9996369424972786E-2</v>
      </c>
      <c r="H35" s="48">
        <f t="shared" si="44"/>
        <v>0.33847195970675964</v>
      </c>
      <c r="I35" s="47">
        <f t="shared" si="44"/>
        <v>0.36408025495448992</v>
      </c>
      <c r="J35" s="48">
        <f t="shared" si="44"/>
        <v>0.45050385299347956</v>
      </c>
      <c r="K35" s="48">
        <f t="shared" si="44"/>
        <v>0.86845429490124015</v>
      </c>
      <c r="L35" s="48">
        <f t="shared" si="44"/>
        <v>0.29291707515819765</v>
      </c>
      <c r="M35" s="48">
        <f t="shared" si="44"/>
        <v>0.22523162464865926</v>
      </c>
      <c r="N35" s="48">
        <f t="shared" si="44"/>
        <v>0.56482290080533559</v>
      </c>
      <c r="O35" s="48">
        <f t="shared" si="44"/>
        <v>0.34004025573395713</v>
      </c>
      <c r="P35" s="47">
        <f t="shared" si="44"/>
        <v>0.2783855455505736</v>
      </c>
      <c r="Q35" s="48">
        <f t="shared" si="44"/>
        <v>0.44888269003365572</v>
      </c>
      <c r="R35" s="48">
        <f t="shared" si="44"/>
        <v>0.40811102303883989</v>
      </c>
      <c r="S35" s="48">
        <f t="shared" si="44"/>
        <v>-0.12355676921107647</v>
      </c>
      <c r="T35" s="48">
        <f t="shared" si="44"/>
        <v>0.49417601104703951</v>
      </c>
      <c r="U35" s="48">
        <f t="shared" si="45"/>
        <v>4.9025707880260339E-2</v>
      </c>
      <c r="V35" s="48">
        <f t="shared" si="45"/>
        <v>0.23806176909368754</v>
      </c>
      <c r="W35" s="47">
        <f t="shared" si="45"/>
        <v>0.3236594462420036</v>
      </c>
      <c r="X35" s="48">
        <f t="shared" si="45"/>
        <v>0.12394800751477753</v>
      </c>
      <c r="Y35" s="48">
        <f t="shared" si="45"/>
        <v>0.3967194447989163</v>
      </c>
      <c r="Z35" s="48">
        <f t="shared" si="45"/>
        <v>0</v>
      </c>
      <c r="AA35" s="48">
        <f t="shared" si="45"/>
        <v>0</v>
      </c>
      <c r="AB35" s="48">
        <f t="shared" si="45"/>
        <v>0</v>
      </c>
      <c r="AC35" s="48">
        <f t="shared" si="45"/>
        <v>0</v>
      </c>
      <c r="AD35" s="47">
        <f t="shared" si="45"/>
        <v>0</v>
      </c>
      <c r="AE35" s="48">
        <f t="shared" si="45"/>
        <v>0</v>
      </c>
      <c r="AF35" s="48">
        <f t="shared" si="45"/>
        <v>0</v>
      </c>
      <c r="AG35" s="48">
        <f t="shared" si="45"/>
        <v>0</v>
      </c>
      <c r="AH35" s="48">
        <f t="shared" si="45"/>
        <v>0</v>
      </c>
      <c r="AI35" s="49"/>
      <c r="AJ35" s="44"/>
      <c r="AK35" s="146">
        <f>IFERROR(SUMIF($C$18:$C$27,$D35,AK$18:AK$27)/AK$28,0)</f>
        <v>0.32029007026980516</v>
      </c>
      <c r="AL35" s="43"/>
      <c r="AM35" s="44"/>
      <c r="AN35" s="44"/>
      <c r="AO35" s="43"/>
      <c r="AP35" s="168"/>
      <c r="AQ35" s="43"/>
      <c r="AR35" s="43"/>
      <c r="AS35" s="44"/>
      <c r="AT35" s="44"/>
      <c r="AU35" s="165"/>
      <c r="AV35" s="169"/>
      <c r="AW35" s="43"/>
      <c r="AX35" s="81"/>
    </row>
    <row r="36" spans="2:50" x14ac:dyDescent="0.25">
      <c r="B36" s="25"/>
      <c r="C36" s="25"/>
      <c r="D36" s="45" t="s">
        <v>12</v>
      </c>
      <c r="E36" s="46">
        <f t="shared" si="44"/>
        <v>0</v>
      </c>
      <c r="F36" s="48">
        <f t="shared" si="44"/>
        <v>0</v>
      </c>
      <c r="G36" s="48">
        <f t="shared" si="44"/>
        <v>0.11883151339123636</v>
      </c>
      <c r="H36" s="48">
        <f t="shared" si="44"/>
        <v>0.12723836161216664</v>
      </c>
      <c r="I36" s="47">
        <f t="shared" si="44"/>
        <v>6.0363260992454586E-2</v>
      </c>
      <c r="J36" s="48">
        <f t="shared" si="44"/>
        <v>3.8727524204702629E-2</v>
      </c>
      <c r="K36" s="48">
        <f t="shared" si="44"/>
        <v>0</v>
      </c>
      <c r="L36" s="48">
        <f t="shared" si="44"/>
        <v>0.21978329789536674</v>
      </c>
      <c r="M36" s="48">
        <f t="shared" si="44"/>
        <v>0.51991084058468007</v>
      </c>
      <c r="N36" s="48">
        <f t="shared" si="44"/>
        <v>4.1700435072357121E-2</v>
      </c>
      <c r="O36" s="48">
        <f t="shared" si="44"/>
        <v>0.10995779182744703</v>
      </c>
      <c r="P36" s="47">
        <f t="shared" si="44"/>
        <v>0.11636762522437341</v>
      </c>
      <c r="Q36" s="48">
        <f t="shared" si="44"/>
        <v>4.0241351080925379E-2</v>
      </c>
      <c r="R36" s="48">
        <f t="shared" si="44"/>
        <v>0.13334719388749561</v>
      </c>
      <c r="S36" s="48">
        <f t="shared" si="44"/>
        <v>0.17406664675513078</v>
      </c>
      <c r="T36" s="48">
        <f t="shared" si="44"/>
        <v>5.638593036785107E-2</v>
      </c>
      <c r="U36" s="48">
        <f t="shared" si="45"/>
        <v>0.29163580338360345</v>
      </c>
      <c r="V36" s="48">
        <f t="shared" si="45"/>
        <v>0.21058263917544476</v>
      </c>
      <c r="W36" s="47">
        <f t="shared" si="45"/>
        <v>0.15597952076327851</v>
      </c>
      <c r="X36" s="48">
        <f t="shared" si="45"/>
        <v>0.23068228681400924</v>
      </c>
      <c r="Y36" s="48">
        <f t="shared" si="45"/>
        <v>0.26591933093165021</v>
      </c>
      <c r="Z36" s="48">
        <f t="shared" si="45"/>
        <v>0</v>
      </c>
      <c r="AA36" s="48">
        <f t="shared" si="45"/>
        <v>0</v>
      </c>
      <c r="AB36" s="48">
        <f t="shared" si="45"/>
        <v>0</v>
      </c>
      <c r="AC36" s="48">
        <f t="shared" si="45"/>
        <v>0</v>
      </c>
      <c r="AD36" s="47">
        <f t="shared" si="45"/>
        <v>0</v>
      </c>
      <c r="AE36" s="48">
        <f t="shared" si="45"/>
        <v>0</v>
      </c>
      <c r="AF36" s="48">
        <f t="shared" si="45"/>
        <v>0</v>
      </c>
      <c r="AG36" s="48">
        <f t="shared" si="45"/>
        <v>0</v>
      </c>
      <c r="AH36" s="48">
        <f t="shared" si="45"/>
        <v>0</v>
      </c>
      <c r="AI36" s="49"/>
      <c r="AJ36" s="44"/>
      <c r="AK36" s="146">
        <f>IFERROR(SUMIF($C$18:$C$27,$D36,AK$18:AK$27)/AK$28,0)</f>
        <v>0.15624119464756323</v>
      </c>
      <c r="AL36" s="43"/>
      <c r="AM36" s="44"/>
      <c r="AN36" s="44"/>
      <c r="AO36" s="43"/>
      <c r="AP36" s="168"/>
      <c r="AQ36" s="43"/>
      <c r="AR36" s="43"/>
      <c r="AS36" s="44"/>
      <c r="AT36" s="44"/>
      <c r="AU36" s="165"/>
      <c r="AV36" s="169"/>
      <c r="AW36" s="43"/>
      <c r="AX36" s="81"/>
    </row>
    <row r="37" spans="2:50" ht="15.75" thickBot="1" x14ac:dyDescent="0.3">
      <c r="B37" s="25"/>
      <c r="C37" s="25"/>
      <c r="D37" s="50" t="s">
        <v>561</v>
      </c>
      <c r="E37" s="51">
        <f t="shared" si="44"/>
        <v>0</v>
      </c>
      <c r="F37" s="53">
        <f t="shared" si="44"/>
        <v>-0.59674126720096776</v>
      </c>
      <c r="G37" s="53">
        <f t="shared" si="44"/>
        <v>0.28874242466556821</v>
      </c>
      <c r="H37" s="53">
        <f t="shared" si="44"/>
        <v>0</v>
      </c>
      <c r="I37" s="52">
        <f t="shared" si="44"/>
        <v>0</v>
      </c>
      <c r="J37" s="53">
        <f t="shared" si="44"/>
        <v>0</v>
      </c>
      <c r="K37" s="53">
        <f t="shared" si="44"/>
        <v>0.10972668810289388</v>
      </c>
      <c r="L37" s="53">
        <f t="shared" si="44"/>
        <v>0</v>
      </c>
      <c r="M37" s="53">
        <f t="shared" si="44"/>
        <v>1.3588237815594326E-2</v>
      </c>
      <c r="N37" s="53">
        <f t="shared" si="44"/>
        <v>0</v>
      </c>
      <c r="O37" s="53">
        <f t="shared" si="44"/>
        <v>0</v>
      </c>
      <c r="P37" s="52">
        <f t="shared" si="44"/>
        <v>0</v>
      </c>
      <c r="Q37" s="53">
        <f t="shared" si="44"/>
        <v>0.18333586004062943</v>
      </c>
      <c r="R37" s="53">
        <f t="shared" si="44"/>
        <v>0</v>
      </c>
      <c r="S37" s="53">
        <f t="shared" si="44"/>
        <v>-0.62852754192089422</v>
      </c>
      <c r="T37" s="53">
        <f t="shared" si="44"/>
        <v>7.4286225722724433E-2</v>
      </c>
      <c r="U37" s="53">
        <f t="shared" si="45"/>
        <v>0</v>
      </c>
      <c r="V37" s="53">
        <f t="shared" si="45"/>
        <v>0</v>
      </c>
      <c r="W37" s="52">
        <f t="shared" si="45"/>
        <v>0</v>
      </c>
      <c r="X37" s="53">
        <f t="shared" si="45"/>
        <v>0.39525896962013718</v>
      </c>
      <c r="Y37" s="53">
        <f t="shared" si="45"/>
        <v>0</v>
      </c>
      <c r="Z37" s="53">
        <f t="shared" si="45"/>
        <v>0</v>
      </c>
      <c r="AA37" s="53">
        <f t="shared" si="45"/>
        <v>0</v>
      </c>
      <c r="AB37" s="53">
        <f t="shared" si="45"/>
        <v>0</v>
      </c>
      <c r="AC37" s="53">
        <f t="shared" si="45"/>
        <v>0</v>
      </c>
      <c r="AD37" s="52">
        <f t="shared" si="45"/>
        <v>0</v>
      </c>
      <c r="AE37" s="53">
        <f t="shared" si="45"/>
        <v>0</v>
      </c>
      <c r="AF37" s="53">
        <f t="shared" si="45"/>
        <v>0</v>
      </c>
      <c r="AG37" s="53">
        <f t="shared" si="45"/>
        <v>0</v>
      </c>
      <c r="AH37" s="53">
        <f t="shared" si="45"/>
        <v>0</v>
      </c>
      <c r="AI37" s="54"/>
      <c r="AJ37" s="44"/>
      <c r="AK37" s="147">
        <f>IFERROR(SUMIF($C$18:$C$27,$D37,AK$18:AK$27)/AK$28,0)</f>
        <v>2.4460523701556838E-2</v>
      </c>
      <c r="AL37" s="43"/>
      <c r="AM37" s="44"/>
      <c r="AN37" s="44"/>
      <c r="AO37" s="43"/>
      <c r="AP37" s="169"/>
      <c r="AQ37" s="43"/>
      <c r="AR37" s="43"/>
      <c r="AS37" s="44"/>
      <c r="AT37" s="44"/>
      <c r="AU37" s="165"/>
      <c r="AV37" s="169"/>
      <c r="AW37" s="43"/>
      <c r="AX37" s="81"/>
    </row>
    <row r="38" spans="2:50" x14ac:dyDescent="0.25"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2:50" x14ac:dyDescent="0.25">
      <c r="D39" s="116" t="s">
        <v>273</v>
      </c>
    </row>
    <row r="40" spans="2:50" ht="8.4499999999999993" customHeight="1" x14ac:dyDescent="0.25"/>
    <row r="41" spans="2:50" x14ac:dyDescent="0.25">
      <c r="B41" s="25"/>
      <c r="C41" s="25"/>
      <c r="D41" s="55" t="s">
        <v>8</v>
      </c>
      <c r="E41" s="56">
        <f t="shared" ref="E41:AH41" si="46">IFERROR(SUMIF($C$18:$C$27,$D34,E$18:E$27),0)</f>
        <v>1602.8266666666668</v>
      </c>
      <c r="F41" s="58">
        <f t="shared" si="46"/>
        <v>1319.8400000000001</v>
      </c>
      <c r="G41" s="58">
        <f t="shared" si="46"/>
        <v>1918.9866666666667</v>
      </c>
      <c r="H41" s="58">
        <f t="shared" si="46"/>
        <v>1304.08</v>
      </c>
      <c r="I41" s="57">
        <f t="shared" si="46"/>
        <v>1873.4133333333334</v>
      </c>
      <c r="J41" s="58">
        <f t="shared" si="46"/>
        <v>689.33333333333326</v>
      </c>
      <c r="K41" s="58">
        <f t="shared" si="46"/>
        <v>30.4</v>
      </c>
      <c r="L41" s="58">
        <f t="shared" si="46"/>
        <v>1020.6133333333333</v>
      </c>
      <c r="M41" s="58">
        <f t="shared" si="46"/>
        <v>1050.6666666666665</v>
      </c>
      <c r="N41" s="58">
        <f t="shared" si="46"/>
        <v>1602.8266666666668</v>
      </c>
      <c r="O41" s="58">
        <f t="shared" si="46"/>
        <v>3305.2799999999997</v>
      </c>
      <c r="P41" s="57">
        <f t="shared" si="46"/>
        <v>4369.9466666666667</v>
      </c>
      <c r="Q41" s="58">
        <f t="shared" si="46"/>
        <v>1440.3466666666666</v>
      </c>
      <c r="R41" s="58">
        <f t="shared" si="46"/>
        <v>941.01333333333332</v>
      </c>
      <c r="S41" s="58">
        <f t="shared" si="46"/>
        <v>2465.6</v>
      </c>
      <c r="T41" s="58">
        <f t="shared" si="46"/>
        <v>782.42666666666662</v>
      </c>
      <c r="U41" s="58">
        <f t="shared" si="46"/>
        <v>1780.2666666666667</v>
      </c>
      <c r="V41" s="58">
        <f t="shared" si="46"/>
        <v>3242.4266666666667</v>
      </c>
      <c r="W41" s="57">
        <f t="shared" si="46"/>
        <v>3932.6666666666661</v>
      </c>
      <c r="X41" s="58">
        <f t="shared" si="46"/>
        <v>873.33333333333326</v>
      </c>
      <c r="Y41" s="58">
        <f t="shared" si="46"/>
        <v>1832.9599999999998</v>
      </c>
      <c r="Z41" s="58">
        <f t="shared" si="46"/>
        <v>0</v>
      </c>
      <c r="AA41" s="58">
        <f t="shared" si="46"/>
        <v>0</v>
      </c>
      <c r="AB41" s="58">
        <f t="shared" si="46"/>
        <v>0</v>
      </c>
      <c r="AC41" s="58">
        <f t="shared" si="46"/>
        <v>0</v>
      </c>
      <c r="AD41" s="57">
        <f t="shared" si="46"/>
        <v>0</v>
      </c>
      <c r="AE41" s="58">
        <f t="shared" si="46"/>
        <v>0</v>
      </c>
      <c r="AF41" s="58">
        <f t="shared" si="46"/>
        <v>0</v>
      </c>
      <c r="AG41" s="58">
        <f t="shared" si="46"/>
        <v>0</v>
      </c>
      <c r="AH41" s="58">
        <f t="shared" si="46"/>
        <v>0</v>
      </c>
      <c r="AI41" s="57"/>
      <c r="AJ41" s="44"/>
      <c r="AK41" s="43"/>
      <c r="AL41" s="43"/>
      <c r="AM41" s="44"/>
      <c r="AN41" s="44"/>
      <c r="AO41" s="43"/>
      <c r="AP41" s="168"/>
      <c r="AQ41" s="43"/>
      <c r="AR41" s="43"/>
      <c r="AS41" s="44"/>
      <c r="AT41" s="44"/>
      <c r="AU41" s="165"/>
      <c r="AV41" s="169"/>
      <c r="AW41" s="43"/>
      <c r="AX41" s="81"/>
    </row>
    <row r="42" spans="2:50" x14ac:dyDescent="0.25">
      <c r="B42" s="25"/>
      <c r="C42" s="25"/>
      <c r="D42" s="59" t="s">
        <v>9</v>
      </c>
      <c r="E42" s="60">
        <f t="shared" ref="E42:AH42" si="47">IFERROR(SUMIF($C$18:$C$27,$D35,E$18:E$27),0)</f>
        <v>721.86666666666667</v>
      </c>
      <c r="F42" s="62">
        <f t="shared" si="47"/>
        <v>932.8</v>
      </c>
      <c r="G42" s="62">
        <f t="shared" si="47"/>
        <v>343.73333333333335</v>
      </c>
      <c r="H42" s="62">
        <f t="shared" si="47"/>
        <v>826.13333333333333</v>
      </c>
      <c r="I42" s="61">
        <f t="shared" si="47"/>
        <v>1185.0666666666666</v>
      </c>
      <c r="J42" s="62">
        <f t="shared" si="47"/>
        <v>608</v>
      </c>
      <c r="K42" s="62">
        <f t="shared" si="47"/>
        <v>1210</v>
      </c>
      <c r="L42" s="62">
        <f t="shared" si="47"/>
        <v>613.49333333333334</v>
      </c>
      <c r="M42" s="62">
        <f t="shared" si="47"/>
        <v>980.8266666666666</v>
      </c>
      <c r="N42" s="62">
        <f t="shared" si="47"/>
        <v>2300.8053333333337</v>
      </c>
      <c r="O42" s="62">
        <f t="shared" si="47"/>
        <v>2043.4986666666664</v>
      </c>
      <c r="P42" s="61">
        <f t="shared" si="47"/>
        <v>2009.9733333333334</v>
      </c>
      <c r="Q42" s="62">
        <f t="shared" si="47"/>
        <v>1973.9466666666667</v>
      </c>
      <c r="R42" s="62">
        <f t="shared" si="47"/>
        <v>837.52</v>
      </c>
      <c r="S42" s="62">
        <f t="shared" si="47"/>
        <v>-193.05333333333328</v>
      </c>
      <c r="T42" s="62">
        <f t="shared" si="47"/>
        <v>1030.6666666666667</v>
      </c>
      <c r="U42" s="62">
        <f t="shared" si="47"/>
        <v>132.37333333333333</v>
      </c>
      <c r="V42" s="62">
        <f t="shared" si="47"/>
        <v>1400</v>
      </c>
      <c r="W42" s="61">
        <f t="shared" si="47"/>
        <v>2446.08</v>
      </c>
      <c r="X42" s="62">
        <f t="shared" si="47"/>
        <v>432.8</v>
      </c>
      <c r="Y42" s="62">
        <f t="shared" si="47"/>
        <v>2155.4666666666667</v>
      </c>
      <c r="Z42" s="62">
        <f t="shared" si="47"/>
        <v>0</v>
      </c>
      <c r="AA42" s="62">
        <f t="shared" si="47"/>
        <v>0</v>
      </c>
      <c r="AB42" s="62">
        <f t="shared" si="47"/>
        <v>0</v>
      </c>
      <c r="AC42" s="62">
        <f t="shared" si="47"/>
        <v>0</v>
      </c>
      <c r="AD42" s="61">
        <f t="shared" si="47"/>
        <v>0</v>
      </c>
      <c r="AE42" s="62">
        <f t="shared" si="47"/>
        <v>0</v>
      </c>
      <c r="AF42" s="62">
        <f t="shared" si="47"/>
        <v>0</v>
      </c>
      <c r="AG42" s="62">
        <f t="shared" si="47"/>
        <v>0</v>
      </c>
      <c r="AH42" s="62">
        <f t="shared" si="47"/>
        <v>0</v>
      </c>
      <c r="AI42" s="61"/>
      <c r="AJ42" s="44"/>
      <c r="AK42" s="43"/>
      <c r="AL42" s="43"/>
      <c r="AM42" s="44"/>
      <c r="AN42" s="44"/>
      <c r="AO42" s="43"/>
      <c r="AP42" s="168"/>
      <c r="AQ42" s="43"/>
      <c r="AR42" s="43"/>
      <c r="AS42" s="44"/>
      <c r="AT42" s="44"/>
      <c r="AU42" s="165"/>
      <c r="AV42" s="169"/>
      <c r="AW42" s="43"/>
      <c r="AX42" s="81"/>
    </row>
    <row r="43" spans="2:50" x14ac:dyDescent="0.25">
      <c r="B43" s="25"/>
      <c r="C43" s="25"/>
      <c r="D43" s="59" t="s">
        <v>12</v>
      </c>
      <c r="E43" s="60">
        <f t="shared" ref="E43:AH43" si="48">IFERROR(SUMIF($C$18:$C$27,$D36,E$18:E$27),0)</f>
        <v>0</v>
      </c>
      <c r="F43" s="62">
        <f t="shared" si="48"/>
        <v>0</v>
      </c>
      <c r="G43" s="62">
        <f t="shared" si="48"/>
        <v>453.86666666666667</v>
      </c>
      <c r="H43" s="62">
        <f t="shared" si="48"/>
        <v>310.56</v>
      </c>
      <c r="I43" s="61">
        <f t="shared" si="48"/>
        <v>196.48</v>
      </c>
      <c r="J43" s="62">
        <f t="shared" si="48"/>
        <v>52.266666666666666</v>
      </c>
      <c r="K43" s="62">
        <f t="shared" si="48"/>
        <v>0</v>
      </c>
      <c r="L43" s="62">
        <f t="shared" si="48"/>
        <v>460.32</v>
      </c>
      <c r="M43" s="62">
        <f t="shared" si="48"/>
        <v>2264.08</v>
      </c>
      <c r="N43" s="62">
        <f t="shared" si="48"/>
        <v>169.86666666666667</v>
      </c>
      <c r="O43" s="62">
        <f t="shared" si="48"/>
        <v>660.8</v>
      </c>
      <c r="P43" s="61">
        <f t="shared" si="48"/>
        <v>840.18666666666661</v>
      </c>
      <c r="Q43" s="62">
        <f t="shared" si="48"/>
        <v>176.96</v>
      </c>
      <c r="R43" s="62">
        <f t="shared" si="48"/>
        <v>273.65333333333331</v>
      </c>
      <c r="S43" s="62">
        <f t="shared" si="48"/>
        <v>271.97333333333336</v>
      </c>
      <c r="T43" s="62">
        <f t="shared" si="48"/>
        <v>117.6</v>
      </c>
      <c r="U43" s="62">
        <f t="shared" si="48"/>
        <v>787.44</v>
      </c>
      <c r="V43" s="62">
        <f t="shared" si="48"/>
        <v>1238.4000000000001</v>
      </c>
      <c r="W43" s="61">
        <f t="shared" si="48"/>
        <v>1178.8266666666666</v>
      </c>
      <c r="X43" s="62">
        <f t="shared" si="48"/>
        <v>805.49333333333334</v>
      </c>
      <c r="Y43" s="62">
        <f t="shared" si="48"/>
        <v>1444.8</v>
      </c>
      <c r="Z43" s="62">
        <f t="shared" si="48"/>
        <v>0</v>
      </c>
      <c r="AA43" s="62">
        <f t="shared" si="48"/>
        <v>0</v>
      </c>
      <c r="AB43" s="62">
        <f t="shared" si="48"/>
        <v>0</v>
      </c>
      <c r="AC43" s="62">
        <f t="shared" si="48"/>
        <v>0</v>
      </c>
      <c r="AD43" s="61">
        <f t="shared" si="48"/>
        <v>0</v>
      </c>
      <c r="AE43" s="62">
        <f t="shared" si="48"/>
        <v>0</v>
      </c>
      <c r="AF43" s="62">
        <f t="shared" si="48"/>
        <v>0</v>
      </c>
      <c r="AG43" s="62">
        <f t="shared" si="48"/>
        <v>0</v>
      </c>
      <c r="AH43" s="62">
        <f t="shared" si="48"/>
        <v>0</v>
      </c>
      <c r="AI43" s="61"/>
      <c r="AJ43" s="44"/>
      <c r="AK43" s="43"/>
      <c r="AL43" s="43"/>
      <c r="AM43" s="44"/>
      <c r="AN43" s="44"/>
      <c r="AO43" s="43"/>
      <c r="AP43" s="168"/>
      <c r="AQ43" s="43"/>
      <c r="AR43" s="43"/>
      <c r="AS43" s="44"/>
      <c r="AT43" s="44"/>
      <c r="AU43" s="165"/>
      <c r="AV43" s="169"/>
      <c r="AW43" s="43"/>
      <c r="AX43" s="81"/>
    </row>
    <row r="44" spans="2:50" x14ac:dyDescent="0.25">
      <c r="B44" s="25"/>
      <c r="C44" s="25"/>
      <c r="D44" s="63" t="s">
        <v>561</v>
      </c>
      <c r="E44" s="64">
        <f t="shared" ref="E44:AH44" si="49">IFERROR(SUMIF($C$18:$C$27,$D37,E$18:E$27),0)</f>
        <v>0</v>
      </c>
      <c r="F44" s="66">
        <f t="shared" si="49"/>
        <v>-841.86666666666667</v>
      </c>
      <c r="G44" s="66">
        <f t="shared" si="49"/>
        <v>1102.8266666666666</v>
      </c>
      <c r="H44" s="66">
        <f t="shared" si="49"/>
        <v>0</v>
      </c>
      <c r="I44" s="65">
        <f t="shared" si="49"/>
        <v>0</v>
      </c>
      <c r="J44" s="66">
        <f t="shared" si="49"/>
        <v>0</v>
      </c>
      <c r="K44" s="66">
        <f t="shared" si="49"/>
        <v>152.88</v>
      </c>
      <c r="L44" s="66">
        <f t="shared" si="49"/>
        <v>0</v>
      </c>
      <c r="M44" s="66">
        <f t="shared" si="49"/>
        <v>59.173333333333332</v>
      </c>
      <c r="N44" s="66">
        <f t="shared" si="49"/>
        <v>0</v>
      </c>
      <c r="O44" s="66">
        <f t="shared" si="49"/>
        <v>0</v>
      </c>
      <c r="P44" s="65">
        <f t="shared" si="49"/>
        <v>0</v>
      </c>
      <c r="Q44" s="66">
        <f t="shared" si="49"/>
        <v>806.21333333333337</v>
      </c>
      <c r="R44" s="66">
        <f t="shared" si="49"/>
        <v>0</v>
      </c>
      <c r="S44" s="66">
        <f t="shared" si="49"/>
        <v>-982.05333333333328</v>
      </c>
      <c r="T44" s="66">
        <f t="shared" si="49"/>
        <v>154.93333333333334</v>
      </c>
      <c r="U44" s="66">
        <f t="shared" si="49"/>
        <v>0</v>
      </c>
      <c r="V44" s="66">
        <f t="shared" si="49"/>
        <v>0</v>
      </c>
      <c r="W44" s="65">
        <f t="shared" si="49"/>
        <v>0</v>
      </c>
      <c r="X44" s="66">
        <f t="shared" si="49"/>
        <v>1380.16</v>
      </c>
      <c r="Y44" s="66">
        <f t="shared" si="49"/>
        <v>0</v>
      </c>
      <c r="Z44" s="66">
        <f t="shared" si="49"/>
        <v>0</v>
      </c>
      <c r="AA44" s="66">
        <f t="shared" si="49"/>
        <v>0</v>
      </c>
      <c r="AB44" s="66">
        <f t="shared" si="49"/>
        <v>0</v>
      </c>
      <c r="AC44" s="66">
        <f t="shared" si="49"/>
        <v>0</v>
      </c>
      <c r="AD44" s="65">
        <f t="shared" si="49"/>
        <v>0</v>
      </c>
      <c r="AE44" s="66">
        <f t="shared" si="49"/>
        <v>0</v>
      </c>
      <c r="AF44" s="66">
        <f t="shared" si="49"/>
        <v>0</v>
      </c>
      <c r="AG44" s="66">
        <f t="shared" si="49"/>
        <v>0</v>
      </c>
      <c r="AH44" s="66">
        <f t="shared" si="49"/>
        <v>0</v>
      </c>
      <c r="AI44" s="65"/>
      <c r="AJ44" s="44"/>
      <c r="AK44" s="43"/>
      <c r="AL44" s="43"/>
      <c r="AM44" s="44"/>
      <c r="AN44" s="44"/>
      <c r="AO44" s="43"/>
      <c r="AP44" s="169"/>
      <c r="AQ44" s="43"/>
      <c r="AR44" s="43"/>
      <c r="AS44" s="44"/>
      <c r="AT44" s="44"/>
      <c r="AU44" s="165"/>
      <c r="AV44" s="169"/>
      <c r="AW44" s="43"/>
      <c r="AX44" s="81"/>
    </row>
  </sheetData>
  <mergeCells count="5">
    <mergeCell ref="AK1:AM1"/>
    <mergeCell ref="AK2:AM2"/>
    <mergeCell ref="AK3:AM3"/>
    <mergeCell ref="AQ3:AU3"/>
    <mergeCell ref="AW3:AX3"/>
  </mergeCells>
  <pageMargins left="0.11811023622047245" right="0.11811023622047245" top="0.15748031496062992" bottom="0.15748031496062992" header="0.31496062992125984" footer="0.31496062992125984"/>
  <pageSetup scale="10" orientation="landscape" horizontalDpi="203" verticalDpi="20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M84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1.7109375" customWidth="1"/>
    <col min="2" max="2" width="9.7109375" style="14" customWidth="1"/>
    <col min="3" max="4" width="9.7109375" style="142" customWidth="1"/>
    <col min="5" max="5" width="12.7109375" style="143" customWidth="1"/>
    <col min="6" max="7" width="12.7109375" style="15" customWidth="1"/>
    <col min="8" max="8" width="9.7109375" style="14" customWidth="1"/>
    <col min="10" max="12" width="9.7109375" style="142" customWidth="1"/>
    <col min="13" max="13" width="12.7109375" style="15" customWidth="1"/>
  </cols>
  <sheetData>
    <row r="2" spans="2:13" x14ac:dyDescent="0.25">
      <c r="B2" s="17" t="s">
        <v>13</v>
      </c>
      <c r="C2" s="139" t="s">
        <v>14</v>
      </c>
      <c r="D2" s="139" t="s">
        <v>15</v>
      </c>
      <c r="E2" s="140" t="s">
        <v>16</v>
      </c>
      <c r="F2" s="141" t="s">
        <v>17</v>
      </c>
      <c r="G2" s="141" t="s">
        <v>18</v>
      </c>
      <c r="H2" s="17" t="s">
        <v>282</v>
      </c>
      <c r="J2" s="139" t="s">
        <v>312</v>
      </c>
      <c r="K2" s="139" t="s">
        <v>313</v>
      </c>
      <c r="L2" s="139" t="s">
        <v>14</v>
      </c>
      <c r="M2" s="141" t="s">
        <v>314</v>
      </c>
    </row>
    <row r="3" spans="2:13" x14ac:dyDescent="0.25">
      <c r="B3" s="14" t="s">
        <v>20</v>
      </c>
      <c r="C3" s="142">
        <v>10</v>
      </c>
      <c r="D3" s="142">
        <v>1</v>
      </c>
      <c r="E3" s="143" t="s">
        <v>469</v>
      </c>
      <c r="F3" s="15">
        <v>1</v>
      </c>
      <c r="G3" s="15">
        <v>12110</v>
      </c>
      <c r="H3" s="14" t="s">
        <v>294</v>
      </c>
      <c r="J3" s="142">
        <v>2023</v>
      </c>
      <c r="K3" s="142">
        <v>11</v>
      </c>
      <c r="L3" s="142">
        <v>0</v>
      </c>
      <c r="M3" s="15">
        <v>0</v>
      </c>
    </row>
    <row r="4" spans="2:13" x14ac:dyDescent="0.25">
      <c r="B4" s="14" t="s">
        <v>33</v>
      </c>
      <c r="C4" s="142">
        <v>10</v>
      </c>
      <c r="D4" s="142">
        <v>2</v>
      </c>
      <c r="E4" s="143" t="s">
        <v>470</v>
      </c>
      <c r="F4" s="15">
        <v>4</v>
      </c>
      <c r="G4" s="15">
        <v>34980</v>
      </c>
      <c r="H4" s="14" t="s">
        <v>294</v>
      </c>
      <c r="J4" s="142">
        <v>2023</v>
      </c>
      <c r="K4" s="142">
        <v>11</v>
      </c>
      <c r="L4" s="142">
        <v>10</v>
      </c>
      <c r="M4" s="15">
        <v>1500000</v>
      </c>
    </row>
    <row r="5" spans="2:13" x14ac:dyDescent="0.25">
      <c r="B5" s="14" t="s">
        <v>46</v>
      </c>
      <c r="C5" s="142">
        <v>10</v>
      </c>
      <c r="D5" s="142">
        <v>3</v>
      </c>
      <c r="E5" s="143" t="s">
        <v>471</v>
      </c>
      <c r="F5" s="15">
        <v>1</v>
      </c>
      <c r="G5" s="15">
        <v>7000</v>
      </c>
      <c r="H5" s="14" t="s">
        <v>294</v>
      </c>
      <c r="J5" s="142">
        <v>2023</v>
      </c>
      <c r="K5" s="142">
        <v>11</v>
      </c>
      <c r="L5" s="142">
        <v>12</v>
      </c>
      <c r="M5" s="15">
        <v>900000</v>
      </c>
    </row>
    <row r="6" spans="2:13" x14ac:dyDescent="0.25">
      <c r="B6" s="14" t="s">
        <v>59</v>
      </c>
      <c r="C6" s="142">
        <v>10</v>
      </c>
      <c r="D6" s="142">
        <v>4</v>
      </c>
      <c r="E6" s="143" t="s">
        <v>472</v>
      </c>
      <c r="F6" s="15">
        <v>2</v>
      </c>
      <c r="G6" s="15">
        <v>23950</v>
      </c>
      <c r="H6" s="14" t="s">
        <v>294</v>
      </c>
      <c r="J6" s="142">
        <v>2023</v>
      </c>
      <c r="K6" s="142">
        <v>11</v>
      </c>
      <c r="L6" s="142">
        <v>14</v>
      </c>
      <c r="M6" s="15">
        <v>0</v>
      </c>
    </row>
    <row r="7" spans="2:13" x14ac:dyDescent="0.25">
      <c r="B7" s="14" t="s">
        <v>72</v>
      </c>
      <c r="C7" s="142">
        <v>10</v>
      </c>
      <c r="D7" s="142">
        <v>5</v>
      </c>
      <c r="E7" s="143" t="s">
        <v>473</v>
      </c>
      <c r="F7" s="15">
        <v>1</v>
      </c>
      <c r="G7" s="15">
        <v>17740</v>
      </c>
      <c r="H7" s="14" t="s">
        <v>294</v>
      </c>
      <c r="J7" s="142">
        <v>2023</v>
      </c>
      <c r="K7" s="142">
        <v>11</v>
      </c>
      <c r="L7" s="142">
        <v>15</v>
      </c>
      <c r="M7" s="15">
        <v>900000</v>
      </c>
    </row>
    <row r="8" spans="2:13" x14ac:dyDescent="0.25">
      <c r="B8" s="14" t="s">
        <v>85</v>
      </c>
      <c r="C8" s="142">
        <v>10</v>
      </c>
      <c r="D8" s="142">
        <v>6</v>
      </c>
      <c r="E8" s="143" t="s">
        <v>474</v>
      </c>
      <c r="F8" s="15">
        <v>1</v>
      </c>
      <c r="G8" s="15">
        <v>1600</v>
      </c>
      <c r="H8" s="14" t="s">
        <v>294</v>
      </c>
      <c r="J8" s="142">
        <v>2023</v>
      </c>
      <c r="K8" s="142">
        <v>11</v>
      </c>
      <c r="L8" s="142">
        <v>29</v>
      </c>
      <c r="M8" s="15">
        <v>750000</v>
      </c>
    </row>
    <row r="9" spans="2:13" x14ac:dyDescent="0.25">
      <c r="B9" s="14" t="s">
        <v>98</v>
      </c>
      <c r="C9" s="142">
        <v>10</v>
      </c>
      <c r="D9" s="142">
        <v>7</v>
      </c>
      <c r="E9" s="143" t="s">
        <v>493</v>
      </c>
      <c r="F9" s="15">
        <v>1</v>
      </c>
      <c r="G9" s="15">
        <v>7000</v>
      </c>
      <c r="H9" s="14" t="s">
        <v>294</v>
      </c>
      <c r="J9" s="142">
        <v>2023</v>
      </c>
      <c r="K9" s="142">
        <v>11</v>
      </c>
      <c r="L9" s="142">
        <v>31</v>
      </c>
      <c r="M9" s="15">
        <v>500000</v>
      </c>
    </row>
    <row r="10" spans="2:13" x14ac:dyDescent="0.25">
      <c r="B10" s="14" t="s">
        <v>111</v>
      </c>
      <c r="C10" s="142">
        <v>10</v>
      </c>
      <c r="D10" s="142">
        <v>8</v>
      </c>
      <c r="E10" s="143" t="s">
        <v>494</v>
      </c>
      <c r="F10" s="15">
        <v>4</v>
      </c>
      <c r="G10" s="15">
        <v>23006</v>
      </c>
      <c r="H10" s="14" t="s">
        <v>294</v>
      </c>
      <c r="J10" s="142">
        <v>2023</v>
      </c>
      <c r="K10" s="142">
        <v>11</v>
      </c>
      <c r="L10" s="142">
        <v>32</v>
      </c>
      <c r="M10" s="15">
        <v>500000</v>
      </c>
    </row>
    <row r="11" spans="2:13" x14ac:dyDescent="0.25">
      <c r="B11" s="14" t="s">
        <v>124</v>
      </c>
      <c r="C11" s="142">
        <v>10</v>
      </c>
      <c r="D11" s="142">
        <v>9</v>
      </c>
      <c r="E11" s="143" t="s">
        <v>495</v>
      </c>
      <c r="F11" s="15">
        <v>4</v>
      </c>
      <c r="G11" s="15">
        <v>10989</v>
      </c>
      <c r="H11" s="14" t="s">
        <v>294</v>
      </c>
      <c r="J11" s="142">
        <v>2023</v>
      </c>
      <c r="K11" s="142">
        <v>11</v>
      </c>
      <c r="L11" s="142">
        <v>33</v>
      </c>
      <c r="M11" s="15">
        <v>1000000</v>
      </c>
    </row>
    <row r="12" spans="2:13" x14ac:dyDescent="0.25">
      <c r="B12" s="14" t="s">
        <v>137</v>
      </c>
      <c r="C12" s="142">
        <v>10</v>
      </c>
      <c r="D12" s="142">
        <v>10</v>
      </c>
      <c r="E12" s="143" t="s">
        <v>496</v>
      </c>
      <c r="F12" s="15">
        <v>8</v>
      </c>
      <c r="G12" s="15">
        <v>78920.2</v>
      </c>
      <c r="H12" s="14" t="s">
        <v>294</v>
      </c>
      <c r="J12" s="142">
        <v>2023</v>
      </c>
      <c r="K12" s="142">
        <v>11</v>
      </c>
      <c r="L12" s="142">
        <v>34</v>
      </c>
      <c r="M12" s="15">
        <v>900000</v>
      </c>
    </row>
    <row r="13" spans="2:13" x14ac:dyDescent="0.25">
      <c r="B13" s="14" t="s">
        <v>150</v>
      </c>
      <c r="C13" s="142">
        <v>10</v>
      </c>
      <c r="D13" s="142">
        <v>11</v>
      </c>
      <c r="E13" s="143" t="s">
        <v>497</v>
      </c>
      <c r="F13" s="15">
        <v>9</v>
      </c>
      <c r="G13" s="15">
        <v>53235.199999999997</v>
      </c>
      <c r="H13" s="14" t="s">
        <v>294</v>
      </c>
    </row>
    <row r="14" spans="2:13" x14ac:dyDescent="0.25">
      <c r="B14" s="14" t="s">
        <v>163</v>
      </c>
      <c r="C14" s="142">
        <v>10</v>
      </c>
      <c r="D14" s="142">
        <v>12</v>
      </c>
      <c r="E14" s="143" t="s">
        <v>498</v>
      </c>
      <c r="F14" s="15">
        <v>7</v>
      </c>
      <c r="G14" s="15">
        <v>44174</v>
      </c>
      <c r="H14" s="14" t="s">
        <v>294</v>
      </c>
    </row>
    <row r="15" spans="2:13" x14ac:dyDescent="0.25">
      <c r="B15" s="14" t="s">
        <v>176</v>
      </c>
      <c r="C15" s="142">
        <v>10</v>
      </c>
      <c r="D15" s="142">
        <v>13</v>
      </c>
      <c r="E15" s="143" t="s">
        <v>487</v>
      </c>
      <c r="F15" s="15">
        <v>6</v>
      </c>
      <c r="G15" s="15">
        <v>70300</v>
      </c>
      <c r="H15" s="14" t="s">
        <v>294</v>
      </c>
    </row>
    <row r="16" spans="2:13" x14ac:dyDescent="0.25">
      <c r="B16" s="14" t="s">
        <v>189</v>
      </c>
      <c r="C16" s="142">
        <v>10</v>
      </c>
      <c r="D16" s="142">
        <v>14</v>
      </c>
      <c r="E16" s="143" t="s">
        <v>488</v>
      </c>
      <c r="F16" s="15">
        <v>4</v>
      </c>
      <c r="G16" s="15">
        <v>31407</v>
      </c>
      <c r="H16" s="14" t="s">
        <v>294</v>
      </c>
    </row>
    <row r="17" spans="2:8" x14ac:dyDescent="0.25">
      <c r="B17" s="14" t="s">
        <v>202</v>
      </c>
      <c r="C17" s="142">
        <v>10</v>
      </c>
      <c r="D17" s="142">
        <v>15</v>
      </c>
      <c r="E17" s="143" t="s">
        <v>489</v>
      </c>
      <c r="F17" s="15">
        <v>-1</v>
      </c>
      <c r="G17" s="15">
        <v>-17040</v>
      </c>
      <c r="H17" s="14" t="s">
        <v>294</v>
      </c>
    </row>
    <row r="18" spans="2:8" x14ac:dyDescent="0.25">
      <c r="B18" s="14" t="s">
        <v>215</v>
      </c>
      <c r="C18" s="142">
        <v>10</v>
      </c>
      <c r="D18" s="142">
        <v>16</v>
      </c>
      <c r="E18" s="143" t="s">
        <v>490</v>
      </c>
      <c r="F18" s="15">
        <v>2</v>
      </c>
      <c r="G18" s="15">
        <v>15860</v>
      </c>
      <c r="H18" s="14" t="s">
        <v>294</v>
      </c>
    </row>
    <row r="19" spans="2:8" x14ac:dyDescent="0.25">
      <c r="B19" s="14" t="s">
        <v>228</v>
      </c>
      <c r="C19" s="142">
        <v>10</v>
      </c>
      <c r="D19" s="142">
        <v>17</v>
      </c>
      <c r="E19" s="143" t="s">
        <v>491</v>
      </c>
      <c r="F19" s="15">
        <v>1</v>
      </c>
      <c r="G19" s="15">
        <v>4964</v>
      </c>
      <c r="H19" s="14" t="s">
        <v>294</v>
      </c>
    </row>
    <row r="20" spans="2:8" x14ac:dyDescent="0.25">
      <c r="B20" s="14" t="s">
        <v>241</v>
      </c>
      <c r="C20" s="142">
        <v>10</v>
      </c>
      <c r="D20" s="142">
        <v>18</v>
      </c>
      <c r="E20" s="143" t="s">
        <v>492</v>
      </c>
      <c r="F20" s="15">
        <v>3</v>
      </c>
      <c r="G20" s="15">
        <v>33330</v>
      </c>
      <c r="H20" s="14" t="s">
        <v>294</v>
      </c>
    </row>
    <row r="21" spans="2:8" x14ac:dyDescent="0.25">
      <c r="B21" s="14" t="s">
        <v>254</v>
      </c>
      <c r="C21" s="142">
        <v>10</v>
      </c>
      <c r="D21" s="142">
        <v>19</v>
      </c>
      <c r="E21" s="143" t="s">
        <v>481</v>
      </c>
      <c r="F21" s="15">
        <v>5</v>
      </c>
      <c r="G21" s="15">
        <v>53278</v>
      </c>
      <c r="H21" s="14" t="s">
        <v>294</v>
      </c>
    </row>
    <row r="22" spans="2:8" x14ac:dyDescent="0.25">
      <c r="B22" s="14" t="s">
        <v>316</v>
      </c>
      <c r="C22" s="142">
        <v>10</v>
      </c>
      <c r="D22" s="142">
        <v>20</v>
      </c>
      <c r="E22" s="143" t="s">
        <v>482</v>
      </c>
      <c r="F22" s="15">
        <v>1</v>
      </c>
      <c r="G22" s="15">
        <v>7360</v>
      </c>
      <c r="H22" s="14" t="s">
        <v>294</v>
      </c>
    </row>
    <row r="23" spans="2:8" x14ac:dyDescent="0.25">
      <c r="B23" s="14" t="s">
        <v>329</v>
      </c>
      <c r="C23" s="142">
        <v>10</v>
      </c>
      <c r="D23" s="142">
        <v>21</v>
      </c>
      <c r="E23" s="143" t="s">
        <v>483</v>
      </c>
      <c r="F23" s="15">
        <v>5</v>
      </c>
      <c r="G23" s="15">
        <v>43630</v>
      </c>
      <c r="H23" s="14" t="s">
        <v>294</v>
      </c>
    </row>
    <row r="24" spans="2:8" x14ac:dyDescent="0.25">
      <c r="B24" s="14" t="s">
        <v>22</v>
      </c>
      <c r="C24" s="142">
        <v>12</v>
      </c>
      <c r="D24" s="142">
        <v>1</v>
      </c>
      <c r="E24" s="143" t="s">
        <v>469</v>
      </c>
      <c r="F24" s="15">
        <v>3</v>
      </c>
      <c r="G24" s="15">
        <v>28430</v>
      </c>
      <c r="H24" s="14" t="s">
        <v>295</v>
      </c>
    </row>
    <row r="25" spans="2:8" x14ac:dyDescent="0.25">
      <c r="B25" s="14" t="s">
        <v>35</v>
      </c>
      <c r="C25" s="142">
        <v>12</v>
      </c>
      <c r="D25" s="142">
        <v>2</v>
      </c>
      <c r="E25" s="143" t="s">
        <v>470</v>
      </c>
      <c r="F25" s="15">
        <v>2</v>
      </c>
      <c r="G25" s="15">
        <v>12354</v>
      </c>
      <c r="H25" s="14" t="s">
        <v>295</v>
      </c>
    </row>
    <row r="26" spans="2:8" x14ac:dyDescent="0.25">
      <c r="B26" s="14" t="s">
        <v>48</v>
      </c>
      <c r="C26" s="142">
        <v>12</v>
      </c>
      <c r="D26" s="142">
        <v>3</v>
      </c>
      <c r="E26" s="143" t="s">
        <v>471</v>
      </c>
      <c r="F26" s="15">
        <v>5</v>
      </c>
      <c r="G26" s="15">
        <v>34884</v>
      </c>
      <c r="H26" s="14" t="s">
        <v>295</v>
      </c>
    </row>
    <row r="27" spans="2:8" x14ac:dyDescent="0.25">
      <c r="B27" s="14" t="s">
        <v>61</v>
      </c>
      <c r="C27" s="142">
        <v>12</v>
      </c>
      <c r="D27" s="142">
        <v>4</v>
      </c>
      <c r="E27" s="143" t="s">
        <v>472</v>
      </c>
      <c r="F27" s="15">
        <v>1</v>
      </c>
      <c r="G27" s="15">
        <v>17300</v>
      </c>
      <c r="H27" s="14" t="s">
        <v>295</v>
      </c>
    </row>
    <row r="28" spans="2:8" x14ac:dyDescent="0.25">
      <c r="B28" s="14" t="s">
        <v>74</v>
      </c>
      <c r="C28" s="142">
        <v>12</v>
      </c>
      <c r="D28" s="142">
        <v>5</v>
      </c>
      <c r="E28" s="143" t="s">
        <v>473</v>
      </c>
      <c r="F28" s="15">
        <v>6</v>
      </c>
      <c r="G28" s="15">
        <v>60363</v>
      </c>
      <c r="H28" s="14" t="s">
        <v>295</v>
      </c>
    </row>
    <row r="29" spans="2:8" x14ac:dyDescent="0.25">
      <c r="B29" s="14" t="s">
        <v>113</v>
      </c>
      <c r="C29" s="142">
        <v>12</v>
      </c>
      <c r="D29" s="142">
        <v>8</v>
      </c>
      <c r="E29" s="143" t="s">
        <v>494</v>
      </c>
      <c r="F29" s="15">
        <v>2</v>
      </c>
      <c r="G29" s="15">
        <v>20740</v>
      </c>
      <c r="H29" s="14" t="s">
        <v>295</v>
      </c>
    </row>
    <row r="30" spans="2:8" x14ac:dyDescent="0.25">
      <c r="B30" s="14" t="s">
        <v>126</v>
      </c>
      <c r="C30" s="142">
        <v>12</v>
      </c>
      <c r="D30" s="142">
        <v>9</v>
      </c>
      <c r="E30" s="143" t="s">
        <v>495</v>
      </c>
      <c r="F30" s="15">
        <v>2</v>
      </c>
      <c r="G30" s="15">
        <v>6439</v>
      </c>
      <c r="H30" s="14" t="s">
        <v>295</v>
      </c>
    </row>
    <row r="31" spans="2:8" x14ac:dyDescent="0.25">
      <c r="B31" s="14" t="s">
        <v>139</v>
      </c>
      <c r="C31" s="142">
        <v>12</v>
      </c>
      <c r="D31" s="142">
        <v>10</v>
      </c>
      <c r="E31" s="143" t="s">
        <v>496</v>
      </c>
      <c r="F31" s="15">
        <v>4</v>
      </c>
      <c r="G31" s="15">
        <v>30186</v>
      </c>
      <c r="H31" s="14" t="s">
        <v>295</v>
      </c>
    </row>
    <row r="32" spans="2:8" x14ac:dyDescent="0.25">
      <c r="B32" s="14" t="s">
        <v>152</v>
      </c>
      <c r="C32" s="142">
        <v>12</v>
      </c>
      <c r="D32" s="142">
        <v>11</v>
      </c>
      <c r="E32" s="143" t="s">
        <v>497</v>
      </c>
      <c r="F32" s="15">
        <v>4</v>
      </c>
      <c r="G32" s="15">
        <v>28792</v>
      </c>
      <c r="H32" s="14" t="s">
        <v>295</v>
      </c>
    </row>
    <row r="33" spans="2:8" x14ac:dyDescent="0.25">
      <c r="B33" s="14" t="s">
        <v>165</v>
      </c>
      <c r="C33" s="142">
        <v>12</v>
      </c>
      <c r="D33" s="142">
        <v>12</v>
      </c>
      <c r="E33" s="143" t="s">
        <v>498</v>
      </c>
      <c r="F33" s="15">
        <v>14</v>
      </c>
      <c r="G33" s="15">
        <v>111449</v>
      </c>
      <c r="H33" s="14" t="s">
        <v>295</v>
      </c>
    </row>
    <row r="34" spans="2:8" x14ac:dyDescent="0.25">
      <c r="B34" s="14" t="s">
        <v>178</v>
      </c>
      <c r="C34" s="142">
        <v>12</v>
      </c>
      <c r="D34" s="142">
        <v>13</v>
      </c>
      <c r="E34" s="143" t="s">
        <v>487</v>
      </c>
      <c r="F34" s="15">
        <v>1</v>
      </c>
      <c r="G34" s="15">
        <v>-1781</v>
      </c>
      <c r="H34" s="14" t="s">
        <v>295</v>
      </c>
    </row>
    <row r="35" spans="2:8" x14ac:dyDescent="0.25">
      <c r="B35" s="14" t="s">
        <v>191</v>
      </c>
      <c r="C35" s="142">
        <v>12</v>
      </c>
      <c r="D35" s="142">
        <v>14</v>
      </c>
      <c r="E35" s="143" t="s">
        <v>488</v>
      </c>
      <c r="F35" s="15">
        <v>2</v>
      </c>
      <c r="G35" s="15">
        <v>10080</v>
      </c>
      <c r="H35" s="14" t="s">
        <v>295</v>
      </c>
    </row>
    <row r="36" spans="2:8" x14ac:dyDescent="0.25">
      <c r="B36" s="14" t="s">
        <v>204</v>
      </c>
      <c r="C36" s="142">
        <v>12</v>
      </c>
      <c r="D36" s="142">
        <v>15</v>
      </c>
      <c r="E36" s="143" t="s">
        <v>489</v>
      </c>
      <c r="F36" s="15">
        <v>5</v>
      </c>
      <c r="G36" s="15">
        <v>56790</v>
      </c>
      <c r="H36" s="14" t="s">
        <v>295</v>
      </c>
    </row>
    <row r="37" spans="2:8" x14ac:dyDescent="0.25">
      <c r="B37" s="14" t="s">
        <v>217</v>
      </c>
      <c r="C37" s="142">
        <v>12</v>
      </c>
      <c r="D37" s="142">
        <v>16</v>
      </c>
      <c r="E37" s="143" t="s">
        <v>490</v>
      </c>
      <c r="F37" s="15">
        <v>2</v>
      </c>
      <c r="G37" s="15">
        <v>12972</v>
      </c>
      <c r="H37" s="14" t="s">
        <v>295</v>
      </c>
    </row>
    <row r="38" spans="2:8" x14ac:dyDescent="0.25">
      <c r="B38" s="14" t="s">
        <v>230</v>
      </c>
      <c r="C38" s="142">
        <v>12</v>
      </c>
      <c r="D38" s="142">
        <v>17</v>
      </c>
      <c r="E38" s="143" t="s">
        <v>491</v>
      </c>
      <c r="F38" s="15">
        <v>3</v>
      </c>
      <c r="G38" s="15">
        <v>40940</v>
      </c>
      <c r="H38" s="14" t="s">
        <v>295</v>
      </c>
    </row>
    <row r="39" spans="2:8" x14ac:dyDescent="0.25">
      <c r="B39" s="14" t="s">
        <v>243</v>
      </c>
      <c r="C39" s="142">
        <v>12</v>
      </c>
      <c r="D39" s="142">
        <v>18</v>
      </c>
      <c r="E39" s="143" t="s">
        <v>492</v>
      </c>
      <c r="F39" s="15">
        <v>13</v>
      </c>
      <c r="G39" s="15">
        <v>99285</v>
      </c>
      <c r="H39" s="14" t="s">
        <v>295</v>
      </c>
    </row>
    <row r="40" spans="2:8" x14ac:dyDescent="0.25">
      <c r="B40" s="14" t="s">
        <v>256</v>
      </c>
      <c r="C40" s="142">
        <v>12</v>
      </c>
      <c r="D40" s="142">
        <v>19</v>
      </c>
      <c r="E40" s="143" t="s">
        <v>481</v>
      </c>
      <c r="F40" s="15">
        <v>6</v>
      </c>
      <c r="G40" s="15">
        <v>55350</v>
      </c>
      <c r="H40" s="14" t="s">
        <v>295</v>
      </c>
    </row>
    <row r="41" spans="2:8" x14ac:dyDescent="0.25">
      <c r="B41" s="14" t="s">
        <v>318</v>
      </c>
      <c r="C41" s="142">
        <v>12</v>
      </c>
      <c r="D41" s="142">
        <v>20</v>
      </c>
      <c r="E41" s="143" t="s">
        <v>482</v>
      </c>
      <c r="F41" s="15">
        <v>1</v>
      </c>
      <c r="G41" s="15">
        <v>10440</v>
      </c>
      <c r="H41" s="14" t="s">
        <v>295</v>
      </c>
    </row>
    <row r="42" spans="2:8" x14ac:dyDescent="0.25">
      <c r="B42" s="14" t="s">
        <v>331</v>
      </c>
      <c r="C42" s="142">
        <v>12</v>
      </c>
      <c r="D42" s="142">
        <v>21</v>
      </c>
      <c r="E42" s="143" t="s">
        <v>483</v>
      </c>
      <c r="F42" s="15">
        <v>1</v>
      </c>
      <c r="G42" s="15">
        <v>4200</v>
      </c>
      <c r="H42" s="14" t="s">
        <v>295</v>
      </c>
    </row>
    <row r="43" spans="2:8" x14ac:dyDescent="0.25">
      <c r="B43" s="14" t="s">
        <v>25</v>
      </c>
      <c r="C43" s="142">
        <v>15</v>
      </c>
      <c r="D43" s="142">
        <v>1</v>
      </c>
      <c r="E43" s="143" t="s">
        <v>469</v>
      </c>
      <c r="F43" s="15">
        <v>5</v>
      </c>
      <c r="G43" s="15">
        <v>24851</v>
      </c>
      <c r="H43" s="14" t="s">
        <v>286</v>
      </c>
    </row>
    <row r="44" spans="2:8" x14ac:dyDescent="0.25">
      <c r="B44" s="14" t="s">
        <v>38</v>
      </c>
      <c r="C44" s="142">
        <v>15</v>
      </c>
      <c r="D44" s="142">
        <v>2</v>
      </c>
      <c r="E44" s="143" t="s">
        <v>470</v>
      </c>
      <c r="F44" s="15">
        <v>1</v>
      </c>
      <c r="G44" s="15">
        <v>9600</v>
      </c>
      <c r="H44" s="14" t="s">
        <v>286</v>
      </c>
    </row>
    <row r="45" spans="2:8" x14ac:dyDescent="0.25">
      <c r="B45" s="14" t="s">
        <v>51</v>
      </c>
      <c r="C45" s="142">
        <v>15</v>
      </c>
      <c r="D45" s="142">
        <v>3</v>
      </c>
      <c r="E45" s="143" t="s">
        <v>471</v>
      </c>
      <c r="F45" s="15">
        <v>4</v>
      </c>
      <c r="G45" s="15">
        <v>23708</v>
      </c>
      <c r="H45" s="14" t="s">
        <v>286</v>
      </c>
    </row>
    <row r="46" spans="2:8" x14ac:dyDescent="0.25">
      <c r="B46" s="14" t="s">
        <v>64</v>
      </c>
      <c r="C46" s="142">
        <v>15</v>
      </c>
      <c r="D46" s="142">
        <v>4</v>
      </c>
      <c r="E46" s="143" t="s">
        <v>472</v>
      </c>
      <c r="F46" s="15">
        <v>2</v>
      </c>
      <c r="G46" s="15">
        <v>13840</v>
      </c>
      <c r="H46" s="14" t="s">
        <v>286</v>
      </c>
    </row>
    <row r="47" spans="2:8" x14ac:dyDescent="0.25">
      <c r="B47" s="14" t="s">
        <v>77</v>
      </c>
      <c r="C47" s="142">
        <v>15</v>
      </c>
      <c r="D47" s="142">
        <v>5</v>
      </c>
      <c r="E47" s="143" t="s">
        <v>473</v>
      </c>
      <c r="F47" s="15">
        <v>1</v>
      </c>
      <c r="G47" s="15">
        <v>1190</v>
      </c>
      <c r="H47" s="14" t="s">
        <v>286</v>
      </c>
    </row>
    <row r="48" spans="2:8" x14ac:dyDescent="0.25">
      <c r="B48" s="14" t="s">
        <v>90</v>
      </c>
      <c r="C48" s="142">
        <v>15</v>
      </c>
      <c r="D48" s="142">
        <v>6</v>
      </c>
      <c r="E48" s="143" t="s">
        <v>474</v>
      </c>
      <c r="F48" s="15">
        <v>1</v>
      </c>
      <c r="G48" s="15">
        <v>13060</v>
      </c>
      <c r="H48" s="14" t="s">
        <v>286</v>
      </c>
    </row>
    <row r="49" spans="2:8" x14ac:dyDescent="0.25">
      <c r="B49" s="14" t="s">
        <v>116</v>
      </c>
      <c r="C49" s="142">
        <v>15</v>
      </c>
      <c r="D49" s="142">
        <v>8</v>
      </c>
      <c r="E49" s="143" t="s">
        <v>494</v>
      </c>
      <c r="F49" s="15">
        <v>3</v>
      </c>
      <c r="G49" s="15">
        <v>15793</v>
      </c>
      <c r="H49" s="14" t="s">
        <v>286</v>
      </c>
    </row>
    <row r="50" spans="2:8" x14ac:dyDescent="0.25">
      <c r="B50" s="14" t="s">
        <v>129</v>
      </c>
      <c r="C50" s="142">
        <v>15</v>
      </c>
      <c r="D50" s="142">
        <v>9</v>
      </c>
      <c r="E50" s="143" t="s">
        <v>495</v>
      </c>
      <c r="F50" s="15">
        <v>2</v>
      </c>
      <c r="G50" s="15">
        <v>9490</v>
      </c>
      <c r="H50" s="14" t="s">
        <v>286</v>
      </c>
    </row>
    <row r="51" spans="2:8" x14ac:dyDescent="0.25">
      <c r="B51" s="14" t="s">
        <v>155</v>
      </c>
      <c r="C51" s="142">
        <v>15</v>
      </c>
      <c r="D51" s="142">
        <v>11</v>
      </c>
      <c r="E51" s="143" t="s">
        <v>497</v>
      </c>
      <c r="F51" s="15">
        <v>6</v>
      </c>
      <c r="G51" s="15">
        <v>19117</v>
      </c>
      <c r="H51" s="14" t="s">
        <v>286</v>
      </c>
    </row>
    <row r="52" spans="2:8" x14ac:dyDescent="0.25">
      <c r="B52" s="14" t="s">
        <v>168</v>
      </c>
      <c r="C52" s="142">
        <v>15</v>
      </c>
      <c r="D52" s="142">
        <v>12</v>
      </c>
      <c r="E52" s="143" t="s">
        <v>498</v>
      </c>
      <c r="F52" s="15">
        <v>2</v>
      </c>
      <c r="G52" s="15">
        <v>23230</v>
      </c>
      <c r="H52" s="14" t="s">
        <v>286</v>
      </c>
    </row>
    <row r="53" spans="2:8" x14ac:dyDescent="0.25">
      <c r="B53" s="14" t="s">
        <v>181</v>
      </c>
      <c r="C53" s="142">
        <v>15</v>
      </c>
      <c r="D53" s="142">
        <v>13</v>
      </c>
      <c r="E53" s="143" t="s">
        <v>487</v>
      </c>
      <c r="F53" s="15">
        <v>4</v>
      </c>
      <c r="G53" s="15">
        <v>22705</v>
      </c>
      <c r="H53" s="14" t="s">
        <v>286</v>
      </c>
    </row>
    <row r="54" spans="2:8" x14ac:dyDescent="0.25">
      <c r="B54" s="14" t="s">
        <v>194</v>
      </c>
      <c r="C54" s="142">
        <v>15</v>
      </c>
      <c r="D54" s="142">
        <v>14</v>
      </c>
      <c r="E54" s="143" t="s">
        <v>488</v>
      </c>
      <c r="F54" s="15">
        <v>2</v>
      </c>
      <c r="G54" s="15">
        <v>18010</v>
      </c>
      <c r="H54" s="14" t="s">
        <v>286</v>
      </c>
    </row>
    <row r="55" spans="2:8" x14ac:dyDescent="0.25">
      <c r="B55" s="14" t="s">
        <v>207</v>
      </c>
      <c r="C55" s="142">
        <v>15</v>
      </c>
      <c r="D55" s="142">
        <v>15</v>
      </c>
      <c r="E55" s="143" t="s">
        <v>489</v>
      </c>
      <c r="F55" s="15">
        <v>2</v>
      </c>
      <c r="G55" s="15">
        <v>22900</v>
      </c>
      <c r="H55" s="14" t="s">
        <v>286</v>
      </c>
    </row>
    <row r="56" spans="2:8" x14ac:dyDescent="0.25">
      <c r="B56" s="14" t="s">
        <v>220</v>
      </c>
      <c r="C56" s="142">
        <v>15</v>
      </c>
      <c r="D56" s="142">
        <v>16</v>
      </c>
      <c r="E56" s="143" t="s">
        <v>490</v>
      </c>
      <c r="F56" s="15">
        <v>2</v>
      </c>
      <c r="G56" s="15">
        <v>9509</v>
      </c>
      <c r="H56" s="14" t="s">
        <v>286</v>
      </c>
    </row>
    <row r="57" spans="2:8" x14ac:dyDescent="0.25">
      <c r="B57" s="14" t="s">
        <v>233</v>
      </c>
      <c r="C57" s="142">
        <v>15</v>
      </c>
      <c r="D57" s="142">
        <v>17</v>
      </c>
      <c r="E57" s="143" t="s">
        <v>491</v>
      </c>
      <c r="F57" s="15">
        <v>2</v>
      </c>
      <c r="G57" s="15">
        <v>7980</v>
      </c>
      <c r="H57" s="14" t="s">
        <v>286</v>
      </c>
    </row>
    <row r="58" spans="2:8" x14ac:dyDescent="0.25">
      <c r="B58" s="14" t="s">
        <v>246</v>
      </c>
      <c r="C58" s="142">
        <v>15</v>
      </c>
      <c r="D58" s="142">
        <v>18</v>
      </c>
      <c r="E58" s="143" t="s">
        <v>492</v>
      </c>
      <c r="F58" s="15">
        <v>2</v>
      </c>
      <c r="G58" s="15">
        <v>2170</v>
      </c>
      <c r="H58" s="14" t="s">
        <v>286</v>
      </c>
    </row>
    <row r="59" spans="2:8" x14ac:dyDescent="0.25">
      <c r="B59" s="14" t="s">
        <v>259</v>
      </c>
      <c r="C59" s="142">
        <v>15</v>
      </c>
      <c r="D59" s="142">
        <v>19</v>
      </c>
      <c r="E59" s="143" t="s">
        <v>481</v>
      </c>
      <c r="F59" s="15">
        <v>7</v>
      </c>
      <c r="G59" s="15">
        <v>39383</v>
      </c>
      <c r="H59" s="14" t="s">
        <v>286</v>
      </c>
    </row>
    <row r="60" spans="2:8" x14ac:dyDescent="0.25">
      <c r="B60" s="14" t="s">
        <v>321</v>
      </c>
      <c r="C60" s="142">
        <v>15</v>
      </c>
      <c r="D60" s="142">
        <v>20</v>
      </c>
      <c r="E60" s="143" t="s">
        <v>482</v>
      </c>
      <c r="F60" s="15">
        <v>1</v>
      </c>
      <c r="G60" s="15">
        <v>5740</v>
      </c>
      <c r="H60" s="14" t="s">
        <v>286</v>
      </c>
    </row>
    <row r="61" spans="2:8" x14ac:dyDescent="0.25">
      <c r="B61" s="14" t="s">
        <v>334</v>
      </c>
      <c r="C61" s="142">
        <v>15</v>
      </c>
      <c r="D61" s="142">
        <v>21</v>
      </c>
      <c r="E61" s="143" t="s">
        <v>483</v>
      </c>
      <c r="F61" s="15">
        <v>7</v>
      </c>
      <c r="G61" s="15">
        <v>19738</v>
      </c>
      <c r="H61" s="14" t="s">
        <v>286</v>
      </c>
    </row>
    <row r="62" spans="2:8" x14ac:dyDescent="0.25">
      <c r="B62" s="14" t="s">
        <v>27</v>
      </c>
      <c r="C62" s="142">
        <v>29</v>
      </c>
      <c r="D62" s="142">
        <v>1</v>
      </c>
      <c r="E62" s="143" t="s">
        <v>469</v>
      </c>
      <c r="F62" s="15">
        <v>1</v>
      </c>
      <c r="G62" s="15">
        <v>7290</v>
      </c>
      <c r="H62" s="14" t="s">
        <v>288</v>
      </c>
    </row>
    <row r="63" spans="2:8" x14ac:dyDescent="0.25">
      <c r="B63" s="14" t="s">
        <v>40</v>
      </c>
      <c r="C63" s="142">
        <v>29</v>
      </c>
      <c r="D63" s="142">
        <v>2</v>
      </c>
      <c r="E63" s="143" t="s">
        <v>470</v>
      </c>
      <c r="F63" s="15">
        <v>2</v>
      </c>
      <c r="G63" s="15">
        <v>27540</v>
      </c>
      <c r="H63" s="14" t="s">
        <v>288</v>
      </c>
    </row>
    <row r="64" spans="2:8" x14ac:dyDescent="0.25">
      <c r="B64" s="14" t="s">
        <v>53</v>
      </c>
      <c r="C64" s="142">
        <v>29</v>
      </c>
      <c r="D64" s="142">
        <v>3</v>
      </c>
      <c r="E64" s="143" t="s">
        <v>471</v>
      </c>
      <c r="F64" s="15">
        <v>1</v>
      </c>
      <c r="G64" s="15">
        <v>10920</v>
      </c>
      <c r="H64" s="14" t="s">
        <v>288</v>
      </c>
    </row>
    <row r="65" spans="2:8" x14ac:dyDescent="0.25">
      <c r="B65" s="14" t="s">
        <v>66</v>
      </c>
      <c r="C65" s="142">
        <v>29</v>
      </c>
      <c r="D65" s="142">
        <v>4</v>
      </c>
      <c r="E65" s="143" t="s">
        <v>472</v>
      </c>
      <c r="F65" s="15">
        <v>3</v>
      </c>
      <c r="G65" s="15">
        <v>8250</v>
      </c>
      <c r="H65" s="14" t="s">
        <v>288</v>
      </c>
    </row>
    <row r="66" spans="2:8" x14ac:dyDescent="0.25">
      <c r="B66" s="14" t="s">
        <v>92</v>
      </c>
      <c r="C66" s="142">
        <v>29</v>
      </c>
      <c r="D66" s="142">
        <v>6</v>
      </c>
      <c r="E66" s="143" t="s">
        <v>474</v>
      </c>
      <c r="F66" s="15">
        <v>1</v>
      </c>
      <c r="G66" s="15">
        <v>10000</v>
      </c>
      <c r="H66" s="14" t="s">
        <v>288</v>
      </c>
    </row>
    <row r="67" spans="2:8" x14ac:dyDescent="0.25">
      <c r="B67" s="14" t="s">
        <v>131</v>
      </c>
      <c r="C67" s="142">
        <v>29</v>
      </c>
      <c r="D67" s="142">
        <v>9</v>
      </c>
      <c r="E67" s="143" t="s">
        <v>495</v>
      </c>
      <c r="F67" s="15">
        <v>2</v>
      </c>
      <c r="G67" s="15">
        <v>7392</v>
      </c>
      <c r="H67" s="14" t="s">
        <v>288</v>
      </c>
    </row>
    <row r="68" spans="2:8" x14ac:dyDescent="0.25">
      <c r="B68" s="14" t="s">
        <v>144</v>
      </c>
      <c r="C68" s="142">
        <v>29</v>
      </c>
      <c r="D68" s="142">
        <v>10</v>
      </c>
      <c r="E68" s="143" t="s">
        <v>496</v>
      </c>
      <c r="F68" s="15">
        <v>1</v>
      </c>
      <c r="G68" s="15">
        <v>6840</v>
      </c>
      <c r="H68" s="14" t="s">
        <v>288</v>
      </c>
    </row>
    <row r="69" spans="2:8" x14ac:dyDescent="0.25">
      <c r="B69" s="14" t="s">
        <v>157</v>
      </c>
      <c r="C69" s="142">
        <v>29</v>
      </c>
      <c r="D69" s="142">
        <v>11</v>
      </c>
      <c r="E69" s="143" t="s">
        <v>497</v>
      </c>
      <c r="F69" s="15">
        <v>5</v>
      </c>
      <c r="G69" s="15">
        <v>40850</v>
      </c>
      <c r="H69" s="14" t="s">
        <v>288</v>
      </c>
    </row>
    <row r="70" spans="2:8" x14ac:dyDescent="0.25">
      <c r="B70" s="14" t="s">
        <v>170</v>
      </c>
      <c r="C70" s="142">
        <v>29</v>
      </c>
      <c r="D70" s="142">
        <v>12</v>
      </c>
      <c r="E70" s="143" t="s">
        <v>498</v>
      </c>
      <c r="F70" s="15">
        <v>7</v>
      </c>
      <c r="G70" s="15">
        <v>29194</v>
      </c>
      <c r="H70" s="14" t="s">
        <v>288</v>
      </c>
    </row>
    <row r="71" spans="2:8" x14ac:dyDescent="0.25">
      <c r="B71" s="14" t="s">
        <v>183</v>
      </c>
      <c r="C71" s="142">
        <v>29</v>
      </c>
      <c r="D71" s="142">
        <v>13</v>
      </c>
      <c r="E71" s="143" t="s">
        <v>487</v>
      </c>
      <c r="F71" s="15">
        <v>3</v>
      </c>
      <c r="G71" s="15">
        <v>21499</v>
      </c>
      <c r="H71" s="14" t="s">
        <v>288</v>
      </c>
    </row>
    <row r="72" spans="2:8" x14ac:dyDescent="0.25">
      <c r="B72" s="14" t="s">
        <v>196</v>
      </c>
      <c r="C72" s="142">
        <v>29</v>
      </c>
      <c r="D72" s="142">
        <v>14</v>
      </c>
      <c r="E72" s="143" t="s">
        <v>488</v>
      </c>
      <c r="F72" s="15">
        <v>2</v>
      </c>
      <c r="G72" s="15">
        <v>4200</v>
      </c>
      <c r="H72" s="14" t="s">
        <v>288</v>
      </c>
    </row>
    <row r="73" spans="2:8" x14ac:dyDescent="0.25">
      <c r="B73" s="14" t="s">
        <v>209</v>
      </c>
      <c r="C73" s="142">
        <v>29</v>
      </c>
      <c r="D73" s="142">
        <v>15</v>
      </c>
      <c r="E73" s="143" t="s">
        <v>489</v>
      </c>
      <c r="F73" s="15">
        <v>1</v>
      </c>
      <c r="G73" s="15">
        <v>340</v>
      </c>
      <c r="H73" s="14" t="s">
        <v>288</v>
      </c>
    </row>
    <row r="74" spans="2:8" x14ac:dyDescent="0.25">
      <c r="B74" s="14" t="s">
        <v>222</v>
      </c>
      <c r="C74" s="142">
        <v>29</v>
      </c>
      <c r="D74" s="142">
        <v>16</v>
      </c>
      <c r="E74" s="143" t="s">
        <v>490</v>
      </c>
      <c r="F74" s="15">
        <v>2</v>
      </c>
      <c r="G74" s="15">
        <v>5260</v>
      </c>
      <c r="H74" s="14" t="s">
        <v>288</v>
      </c>
    </row>
    <row r="75" spans="2:8" x14ac:dyDescent="0.25">
      <c r="B75" s="14" t="s">
        <v>235</v>
      </c>
      <c r="C75" s="142">
        <v>29</v>
      </c>
      <c r="D75" s="142">
        <v>17</v>
      </c>
      <c r="E75" s="143" t="s">
        <v>491</v>
      </c>
      <c r="F75" s="15">
        <v>2</v>
      </c>
      <c r="G75" s="15">
        <v>16320</v>
      </c>
      <c r="H75" s="14" t="s">
        <v>288</v>
      </c>
    </row>
    <row r="76" spans="2:8" x14ac:dyDescent="0.25">
      <c r="B76" s="14" t="s">
        <v>248</v>
      </c>
      <c r="C76" s="142">
        <v>29</v>
      </c>
      <c r="D76" s="142">
        <v>18</v>
      </c>
      <c r="E76" s="143" t="s">
        <v>492</v>
      </c>
      <c r="F76" s="15">
        <v>1</v>
      </c>
      <c r="G76" s="15">
        <v>2079</v>
      </c>
      <c r="H76" s="14" t="s">
        <v>288</v>
      </c>
    </row>
    <row r="77" spans="2:8" x14ac:dyDescent="0.25">
      <c r="B77" s="14" t="s">
        <v>261</v>
      </c>
      <c r="C77" s="142">
        <v>29</v>
      </c>
      <c r="D77" s="142">
        <v>19</v>
      </c>
      <c r="E77" s="143" t="s">
        <v>481</v>
      </c>
      <c r="F77" s="15">
        <v>3</v>
      </c>
      <c r="G77" s="15">
        <v>27330</v>
      </c>
      <c r="H77" s="14" t="s">
        <v>288</v>
      </c>
    </row>
    <row r="78" spans="2:8" x14ac:dyDescent="0.25">
      <c r="B78" s="14" t="s">
        <v>323</v>
      </c>
      <c r="C78" s="142">
        <v>29</v>
      </c>
      <c r="D78" s="142">
        <v>20</v>
      </c>
      <c r="E78" s="143" t="s">
        <v>482</v>
      </c>
      <c r="F78" s="15">
        <v>6</v>
      </c>
      <c r="G78" s="15">
        <v>5500</v>
      </c>
      <c r="H78" s="14" t="s">
        <v>288</v>
      </c>
    </row>
    <row r="79" spans="2:8" x14ac:dyDescent="0.25">
      <c r="B79" s="14" t="s">
        <v>336</v>
      </c>
      <c r="C79" s="142">
        <v>29</v>
      </c>
      <c r="D79" s="142">
        <v>21</v>
      </c>
      <c r="E79" s="143" t="s">
        <v>483</v>
      </c>
      <c r="F79" s="15">
        <v>7</v>
      </c>
      <c r="G79" s="15">
        <v>13728</v>
      </c>
      <c r="H79" s="14" t="s">
        <v>288</v>
      </c>
    </row>
    <row r="80" spans="2:8" x14ac:dyDescent="0.25">
      <c r="B80" s="14" t="s">
        <v>28</v>
      </c>
      <c r="C80" s="142">
        <v>31</v>
      </c>
      <c r="D80" s="142">
        <v>1</v>
      </c>
      <c r="E80" s="143" t="s">
        <v>469</v>
      </c>
      <c r="F80" s="15">
        <v>0</v>
      </c>
      <c r="G80" s="15">
        <v>-465</v>
      </c>
      <c r="H80" s="14" t="s">
        <v>289</v>
      </c>
    </row>
    <row r="81" spans="2:8" x14ac:dyDescent="0.25">
      <c r="B81" s="14" t="s">
        <v>145</v>
      </c>
      <c r="C81" s="142">
        <v>31</v>
      </c>
      <c r="D81" s="142">
        <v>10</v>
      </c>
      <c r="E81" s="143" t="s">
        <v>496</v>
      </c>
      <c r="F81" s="15">
        <v>2</v>
      </c>
      <c r="G81" s="15">
        <v>15460</v>
      </c>
      <c r="H81" s="14" t="s">
        <v>289</v>
      </c>
    </row>
    <row r="82" spans="2:8" x14ac:dyDescent="0.25">
      <c r="B82" s="14" t="s">
        <v>158</v>
      </c>
      <c r="C82" s="142">
        <v>31</v>
      </c>
      <c r="D82" s="142">
        <v>11</v>
      </c>
      <c r="E82" s="143" t="s">
        <v>497</v>
      </c>
      <c r="F82" s="15">
        <v>4</v>
      </c>
      <c r="G82" s="15">
        <v>26840</v>
      </c>
      <c r="H82" s="14" t="s">
        <v>289</v>
      </c>
    </row>
    <row r="83" spans="2:8" x14ac:dyDescent="0.25">
      <c r="B83" s="14" t="s">
        <v>184</v>
      </c>
      <c r="C83" s="142">
        <v>31</v>
      </c>
      <c r="D83" s="142">
        <v>13</v>
      </c>
      <c r="E83" s="143" t="s">
        <v>487</v>
      </c>
      <c r="F83" s="15">
        <v>1</v>
      </c>
      <c r="G83" s="15">
        <v>2700</v>
      </c>
      <c r="H83" s="14" t="s">
        <v>289</v>
      </c>
    </row>
    <row r="84" spans="2:8" x14ac:dyDescent="0.25">
      <c r="B84" s="14" t="s">
        <v>210</v>
      </c>
      <c r="C84" s="142">
        <v>31</v>
      </c>
      <c r="D84" s="142">
        <v>15</v>
      </c>
      <c r="E84" s="143" t="s">
        <v>489</v>
      </c>
      <c r="F84" s="15">
        <v>1</v>
      </c>
      <c r="G84" s="15">
        <v>4410</v>
      </c>
      <c r="H84" s="14" t="s">
        <v>289</v>
      </c>
    </row>
    <row r="85" spans="2:8" x14ac:dyDescent="0.25">
      <c r="B85" s="14" t="s">
        <v>249</v>
      </c>
      <c r="C85" s="142">
        <v>31</v>
      </c>
      <c r="D85" s="142">
        <v>18</v>
      </c>
      <c r="E85" s="143" t="s">
        <v>492</v>
      </c>
      <c r="F85" s="15">
        <v>1</v>
      </c>
      <c r="G85" s="15">
        <v>13950</v>
      </c>
      <c r="H85" s="14" t="s">
        <v>289</v>
      </c>
    </row>
    <row r="86" spans="2:8" x14ac:dyDescent="0.25">
      <c r="B86" s="14" t="s">
        <v>262</v>
      </c>
      <c r="C86" s="142">
        <v>31</v>
      </c>
      <c r="D86" s="142">
        <v>19</v>
      </c>
      <c r="E86" s="143" t="s">
        <v>481</v>
      </c>
      <c r="F86" s="15">
        <v>2</v>
      </c>
      <c r="G86" s="15">
        <v>19900</v>
      </c>
      <c r="H86" s="14" t="s">
        <v>289</v>
      </c>
    </row>
    <row r="87" spans="2:8" x14ac:dyDescent="0.25">
      <c r="B87" s="14" t="s">
        <v>324</v>
      </c>
      <c r="C87" s="142">
        <v>31</v>
      </c>
      <c r="D87" s="142">
        <v>20</v>
      </c>
      <c r="E87" s="143" t="s">
        <v>482</v>
      </c>
      <c r="F87" s="15">
        <v>1</v>
      </c>
      <c r="G87" s="15">
        <v>11070</v>
      </c>
      <c r="H87" s="14" t="s">
        <v>289</v>
      </c>
    </row>
    <row r="88" spans="2:8" x14ac:dyDescent="0.25">
      <c r="B88" s="14" t="s">
        <v>337</v>
      </c>
      <c r="C88" s="142">
        <v>31</v>
      </c>
      <c r="D88" s="142">
        <v>21</v>
      </c>
      <c r="E88" s="143" t="s">
        <v>483</v>
      </c>
      <c r="F88" s="15">
        <v>2</v>
      </c>
      <c r="G88" s="15">
        <v>13660</v>
      </c>
      <c r="H88" s="14" t="s">
        <v>289</v>
      </c>
    </row>
    <row r="89" spans="2:8" x14ac:dyDescent="0.25">
      <c r="B89" s="14" t="s">
        <v>55</v>
      </c>
      <c r="C89" s="142">
        <v>32</v>
      </c>
      <c r="D89" s="142">
        <v>3</v>
      </c>
      <c r="E89" s="143" t="s">
        <v>471</v>
      </c>
      <c r="F89" s="15">
        <v>4</v>
      </c>
      <c r="G89" s="15">
        <v>2450</v>
      </c>
      <c r="H89" s="14" t="s">
        <v>290</v>
      </c>
    </row>
    <row r="90" spans="2:8" x14ac:dyDescent="0.25">
      <c r="B90" s="14" t="s">
        <v>68</v>
      </c>
      <c r="C90" s="142">
        <v>32</v>
      </c>
      <c r="D90" s="142">
        <v>4</v>
      </c>
      <c r="E90" s="143" t="s">
        <v>472</v>
      </c>
      <c r="F90" s="15">
        <v>3</v>
      </c>
      <c r="G90" s="15">
        <v>9513</v>
      </c>
      <c r="H90" s="14" t="s">
        <v>290</v>
      </c>
    </row>
    <row r="91" spans="2:8" x14ac:dyDescent="0.25">
      <c r="B91" s="14" t="s">
        <v>81</v>
      </c>
      <c r="C91" s="142">
        <v>32</v>
      </c>
      <c r="D91" s="142">
        <v>5</v>
      </c>
      <c r="E91" s="143" t="s">
        <v>473</v>
      </c>
      <c r="F91" s="15">
        <v>1</v>
      </c>
      <c r="G91" s="15">
        <v>8700</v>
      </c>
      <c r="H91" s="14" t="s">
        <v>290</v>
      </c>
    </row>
    <row r="92" spans="2:8" x14ac:dyDescent="0.25">
      <c r="B92" s="14" t="s">
        <v>94</v>
      </c>
      <c r="C92" s="142">
        <v>32</v>
      </c>
      <c r="D92" s="142">
        <v>6</v>
      </c>
      <c r="E92" s="143" t="s">
        <v>474</v>
      </c>
      <c r="F92" s="15">
        <v>4</v>
      </c>
      <c r="G92" s="15">
        <v>2790</v>
      </c>
      <c r="H92" s="14" t="s">
        <v>290</v>
      </c>
    </row>
    <row r="93" spans="2:8" x14ac:dyDescent="0.25">
      <c r="B93" s="14" t="s">
        <v>107</v>
      </c>
      <c r="C93" s="142">
        <v>32</v>
      </c>
      <c r="D93" s="142">
        <v>7</v>
      </c>
      <c r="E93" s="143" t="s">
        <v>493</v>
      </c>
      <c r="F93" s="15">
        <v>2</v>
      </c>
      <c r="G93" s="15">
        <v>1140</v>
      </c>
      <c r="H93" s="14" t="s">
        <v>290</v>
      </c>
    </row>
    <row r="94" spans="2:8" x14ac:dyDescent="0.25">
      <c r="B94" s="14" t="s">
        <v>120</v>
      </c>
      <c r="C94" s="142">
        <v>32</v>
      </c>
      <c r="D94" s="142">
        <v>8</v>
      </c>
      <c r="E94" s="143" t="s">
        <v>494</v>
      </c>
      <c r="F94" s="15">
        <v>3</v>
      </c>
      <c r="G94" s="15">
        <v>1740</v>
      </c>
      <c r="H94" s="14" t="s">
        <v>290</v>
      </c>
    </row>
    <row r="95" spans="2:8" x14ac:dyDescent="0.25">
      <c r="B95" s="14" t="s">
        <v>133</v>
      </c>
      <c r="C95" s="142">
        <v>32</v>
      </c>
      <c r="D95" s="142">
        <v>9</v>
      </c>
      <c r="E95" s="143" t="s">
        <v>495</v>
      </c>
      <c r="F95" s="15">
        <v>10</v>
      </c>
      <c r="G95" s="15">
        <v>16079</v>
      </c>
      <c r="H95" s="14" t="s">
        <v>290</v>
      </c>
    </row>
    <row r="96" spans="2:8" x14ac:dyDescent="0.25">
      <c r="B96" s="14" t="s">
        <v>146</v>
      </c>
      <c r="C96" s="142">
        <v>32</v>
      </c>
      <c r="D96" s="142">
        <v>10</v>
      </c>
      <c r="E96" s="143" t="s">
        <v>496</v>
      </c>
      <c r="F96" s="15">
        <v>5</v>
      </c>
      <c r="G96" s="15">
        <v>7620</v>
      </c>
      <c r="H96" s="14" t="s">
        <v>290</v>
      </c>
    </row>
    <row r="97" spans="2:8" x14ac:dyDescent="0.25">
      <c r="B97" s="14" t="s">
        <v>159</v>
      </c>
      <c r="C97" s="142">
        <v>32</v>
      </c>
      <c r="D97" s="142">
        <v>11</v>
      </c>
      <c r="E97" s="143" t="s">
        <v>497</v>
      </c>
      <c r="F97" s="15">
        <v>3</v>
      </c>
      <c r="G97" s="15">
        <v>8349</v>
      </c>
      <c r="H97" s="14" t="s">
        <v>290</v>
      </c>
    </row>
    <row r="98" spans="2:8" x14ac:dyDescent="0.25">
      <c r="B98" s="14" t="s">
        <v>185</v>
      </c>
      <c r="C98" s="142">
        <v>32</v>
      </c>
      <c r="D98" s="142">
        <v>13</v>
      </c>
      <c r="E98" s="143" t="s">
        <v>487</v>
      </c>
      <c r="F98" s="15">
        <v>1</v>
      </c>
      <c r="G98" s="15">
        <v>8890</v>
      </c>
      <c r="H98" s="14" t="s">
        <v>290</v>
      </c>
    </row>
    <row r="99" spans="2:8" x14ac:dyDescent="0.25">
      <c r="B99" s="14" t="s">
        <v>198</v>
      </c>
      <c r="C99" s="142">
        <v>32</v>
      </c>
      <c r="D99" s="142">
        <v>14</v>
      </c>
      <c r="E99" s="143" t="s">
        <v>488</v>
      </c>
      <c r="F99" s="15">
        <v>2</v>
      </c>
      <c r="G99" s="15">
        <v>2998</v>
      </c>
      <c r="H99" s="14" t="s">
        <v>290</v>
      </c>
    </row>
    <row r="100" spans="2:8" x14ac:dyDescent="0.25">
      <c r="B100" s="14" t="s">
        <v>211</v>
      </c>
      <c r="C100" s="142">
        <v>32</v>
      </c>
      <c r="D100" s="142">
        <v>15</v>
      </c>
      <c r="E100" s="143" t="s">
        <v>489</v>
      </c>
      <c r="F100" s="15">
        <v>4</v>
      </c>
      <c r="G100" s="15">
        <v>8020</v>
      </c>
      <c r="H100" s="14" t="s">
        <v>290</v>
      </c>
    </row>
    <row r="101" spans="2:8" x14ac:dyDescent="0.25">
      <c r="B101" s="14" t="s">
        <v>224</v>
      </c>
      <c r="C101" s="142">
        <v>32</v>
      </c>
      <c r="D101" s="142">
        <v>16</v>
      </c>
      <c r="E101" s="143" t="s">
        <v>490</v>
      </c>
      <c r="F101" s="15">
        <v>1</v>
      </c>
      <c r="G101" s="15">
        <v>1600</v>
      </c>
      <c r="H101" s="14" t="s">
        <v>290</v>
      </c>
    </row>
    <row r="102" spans="2:8" x14ac:dyDescent="0.25">
      <c r="B102" s="14" t="s">
        <v>237</v>
      </c>
      <c r="C102" s="142">
        <v>32</v>
      </c>
      <c r="D102" s="142">
        <v>17</v>
      </c>
      <c r="E102" s="143" t="s">
        <v>491</v>
      </c>
      <c r="F102" s="15">
        <v>1</v>
      </c>
      <c r="G102" s="15">
        <v>1520</v>
      </c>
      <c r="H102" s="14" t="s">
        <v>290</v>
      </c>
    </row>
    <row r="103" spans="2:8" x14ac:dyDescent="0.25">
      <c r="B103" s="14" t="s">
        <v>250</v>
      </c>
      <c r="C103" s="142">
        <v>32</v>
      </c>
      <c r="D103" s="142">
        <v>18</v>
      </c>
      <c r="E103" s="143" t="s">
        <v>492</v>
      </c>
      <c r="F103" s="15">
        <v>3</v>
      </c>
      <c r="G103" s="15">
        <v>4107</v>
      </c>
      <c r="H103" s="14" t="s">
        <v>290</v>
      </c>
    </row>
    <row r="104" spans="2:8" x14ac:dyDescent="0.25">
      <c r="B104" s="14" t="s">
        <v>263</v>
      </c>
      <c r="C104" s="142">
        <v>32</v>
      </c>
      <c r="D104" s="142">
        <v>19</v>
      </c>
      <c r="E104" s="143" t="s">
        <v>481</v>
      </c>
      <c r="F104" s="15">
        <v>5</v>
      </c>
      <c r="G104" s="15">
        <v>5512</v>
      </c>
      <c r="H104" s="14" t="s">
        <v>290</v>
      </c>
    </row>
    <row r="105" spans="2:8" x14ac:dyDescent="0.25">
      <c r="B105" s="14" t="s">
        <v>338</v>
      </c>
      <c r="C105" s="142">
        <v>32</v>
      </c>
      <c r="D105" s="142">
        <v>21</v>
      </c>
      <c r="E105" s="143" t="s">
        <v>483</v>
      </c>
      <c r="F105" s="15">
        <v>2</v>
      </c>
      <c r="G105" s="15">
        <v>17410</v>
      </c>
      <c r="H105" s="14" t="s">
        <v>290</v>
      </c>
    </row>
    <row r="106" spans="2:8" x14ac:dyDescent="0.25">
      <c r="B106" s="14" t="s">
        <v>30</v>
      </c>
      <c r="C106" s="142">
        <v>33</v>
      </c>
      <c r="D106" s="142">
        <v>1</v>
      </c>
      <c r="E106" s="143" t="s">
        <v>469</v>
      </c>
      <c r="F106" s="15">
        <v>2</v>
      </c>
      <c r="G106" s="15">
        <v>14960</v>
      </c>
      <c r="H106" s="14" t="s">
        <v>291</v>
      </c>
    </row>
    <row r="107" spans="2:8" x14ac:dyDescent="0.25">
      <c r="B107" s="14" t="s">
        <v>56</v>
      </c>
      <c r="C107" s="142">
        <v>33</v>
      </c>
      <c r="D107" s="142">
        <v>3</v>
      </c>
      <c r="E107" s="143" t="s">
        <v>471</v>
      </c>
      <c r="F107" s="15">
        <v>1</v>
      </c>
      <c r="G107" s="15">
        <v>5890</v>
      </c>
      <c r="H107" s="14" t="s">
        <v>291</v>
      </c>
    </row>
    <row r="108" spans="2:8" x14ac:dyDescent="0.25">
      <c r="B108" s="14" t="s">
        <v>69</v>
      </c>
      <c r="C108" s="142">
        <v>33</v>
      </c>
      <c r="D108" s="142">
        <v>4</v>
      </c>
      <c r="E108" s="143" t="s">
        <v>472</v>
      </c>
      <c r="F108" s="15">
        <v>1</v>
      </c>
      <c r="G108" s="15">
        <v>7030</v>
      </c>
      <c r="H108" s="14" t="s">
        <v>291</v>
      </c>
    </row>
    <row r="109" spans="2:8" x14ac:dyDescent="0.25">
      <c r="B109" s="14" t="s">
        <v>82</v>
      </c>
      <c r="C109" s="142">
        <v>33</v>
      </c>
      <c r="D109" s="142">
        <v>5</v>
      </c>
      <c r="E109" s="143" t="s">
        <v>473</v>
      </c>
      <c r="F109" s="15">
        <v>1</v>
      </c>
      <c r="G109" s="15">
        <v>26700</v>
      </c>
      <c r="H109" s="14" t="s">
        <v>291</v>
      </c>
    </row>
    <row r="110" spans="2:8" x14ac:dyDescent="0.25">
      <c r="B110" s="14" t="s">
        <v>95</v>
      </c>
      <c r="C110" s="142">
        <v>33</v>
      </c>
      <c r="D110" s="142">
        <v>6</v>
      </c>
      <c r="E110" s="143" t="s">
        <v>474</v>
      </c>
      <c r="F110" s="15">
        <v>2</v>
      </c>
      <c r="G110" s="15">
        <v>21200</v>
      </c>
      <c r="H110" s="14" t="s">
        <v>291</v>
      </c>
    </row>
    <row r="111" spans="2:8" x14ac:dyDescent="0.25">
      <c r="B111" s="14" t="s">
        <v>108</v>
      </c>
      <c r="C111" s="142">
        <v>33</v>
      </c>
      <c r="D111" s="142">
        <v>7</v>
      </c>
      <c r="E111" s="143" t="s">
        <v>493</v>
      </c>
      <c r="F111" s="15">
        <v>2</v>
      </c>
      <c r="G111" s="15">
        <v>38375</v>
      </c>
      <c r="H111" s="14" t="s">
        <v>291</v>
      </c>
    </row>
    <row r="112" spans="2:8" x14ac:dyDescent="0.25">
      <c r="B112" s="14" t="s">
        <v>134</v>
      </c>
      <c r="C112" s="142">
        <v>33</v>
      </c>
      <c r="D112" s="142">
        <v>9</v>
      </c>
      <c r="E112" s="143" t="s">
        <v>495</v>
      </c>
      <c r="F112" s="15">
        <v>5</v>
      </c>
      <c r="G112" s="15">
        <v>25792</v>
      </c>
      <c r="H112" s="14" t="s">
        <v>291</v>
      </c>
    </row>
    <row r="113" spans="2:8" x14ac:dyDescent="0.25">
      <c r="B113" s="14" t="s">
        <v>147</v>
      </c>
      <c r="C113" s="142">
        <v>33</v>
      </c>
      <c r="D113" s="142">
        <v>10</v>
      </c>
      <c r="E113" s="143" t="s">
        <v>496</v>
      </c>
      <c r="F113" s="15">
        <v>1</v>
      </c>
      <c r="G113" s="15">
        <v>7360</v>
      </c>
      <c r="H113" s="14" t="s">
        <v>291</v>
      </c>
    </row>
    <row r="114" spans="2:8" x14ac:dyDescent="0.25">
      <c r="B114" s="14" t="s">
        <v>160</v>
      </c>
      <c r="C114" s="142">
        <v>33</v>
      </c>
      <c r="D114" s="142">
        <v>11</v>
      </c>
      <c r="E114" s="143" t="s">
        <v>497</v>
      </c>
      <c r="F114" s="15">
        <v>3</v>
      </c>
      <c r="G114" s="15">
        <v>23396</v>
      </c>
      <c r="H114" s="14" t="s">
        <v>291</v>
      </c>
    </row>
    <row r="115" spans="2:8" x14ac:dyDescent="0.25">
      <c r="B115" s="14" t="s">
        <v>173</v>
      </c>
      <c r="C115" s="142">
        <v>33</v>
      </c>
      <c r="D115" s="142">
        <v>12</v>
      </c>
      <c r="E115" s="143" t="s">
        <v>498</v>
      </c>
      <c r="F115" s="15">
        <v>2</v>
      </c>
      <c r="G115" s="15">
        <v>31200</v>
      </c>
      <c r="H115" s="14" t="s">
        <v>291</v>
      </c>
    </row>
    <row r="116" spans="2:8" x14ac:dyDescent="0.25">
      <c r="B116" s="14" t="s">
        <v>186</v>
      </c>
      <c r="C116" s="142">
        <v>33</v>
      </c>
      <c r="D116" s="142">
        <v>13</v>
      </c>
      <c r="E116" s="143" t="s">
        <v>487</v>
      </c>
      <c r="F116" s="15">
        <v>1</v>
      </c>
      <c r="G116" s="15">
        <v>3723</v>
      </c>
      <c r="H116" s="14" t="s">
        <v>291</v>
      </c>
    </row>
    <row r="117" spans="2:8" x14ac:dyDescent="0.25">
      <c r="B117" s="14" t="s">
        <v>212</v>
      </c>
      <c r="C117" s="142">
        <v>33</v>
      </c>
      <c r="D117" s="142">
        <v>15</v>
      </c>
      <c r="E117" s="143" t="s">
        <v>489</v>
      </c>
      <c r="F117" s="15">
        <v>2</v>
      </c>
      <c r="G117" s="15">
        <v>9800.5</v>
      </c>
      <c r="H117" s="14" t="s">
        <v>291</v>
      </c>
    </row>
    <row r="118" spans="2:8" x14ac:dyDescent="0.25">
      <c r="B118" s="14" t="s">
        <v>225</v>
      </c>
      <c r="C118" s="142">
        <v>33</v>
      </c>
      <c r="D118" s="142">
        <v>16</v>
      </c>
      <c r="E118" s="143" t="s">
        <v>490</v>
      </c>
      <c r="F118" s="15">
        <v>2</v>
      </c>
      <c r="G118" s="15">
        <v>22790</v>
      </c>
      <c r="H118" s="14" t="s">
        <v>291</v>
      </c>
    </row>
    <row r="119" spans="2:8" x14ac:dyDescent="0.25">
      <c r="B119" s="14" t="s">
        <v>251</v>
      </c>
      <c r="C119" s="142">
        <v>33</v>
      </c>
      <c r="D119" s="142">
        <v>18</v>
      </c>
      <c r="E119" s="143" t="s">
        <v>492</v>
      </c>
      <c r="F119" s="15">
        <v>1</v>
      </c>
      <c r="G119" s="15">
        <v>19170</v>
      </c>
      <c r="H119" s="14" t="s">
        <v>291</v>
      </c>
    </row>
    <row r="120" spans="2:8" x14ac:dyDescent="0.25">
      <c r="B120" s="14" t="s">
        <v>264</v>
      </c>
      <c r="C120" s="142">
        <v>33</v>
      </c>
      <c r="D120" s="142">
        <v>19</v>
      </c>
      <c r="E120" s="143" t="s">
        <v>481</v>
      </c>
      <c r="F120" s="15">
        <v>2</v>
      </c>
      <c r="G120" s="15">
        <v>38450</v>
      </c>
      <c r="H120" s="14" t="s">
        <v>291</v>
      </c>
    </row>
    <row r="121" spans="2:8" x14ac:dyDescent="0.25">
      <c r="B121" s="14" t="s">
        <v>326</v>
      </c>
      <c r="C121" s="142">
        <v>33</v>
      </c>
      <c r="D121" s="142">
        <v>20</v>
      </c>
      <c r="E121" s="143" t="s">
        <v>482</v>
      </c>
      <c r="F121" s="15">
        <v>1</v>
      </c>
      <c r="G121" s="15">
        <v>8870</v>
      </c>
      <c r="H121" s="14" t="s">
        <v>291</v>
      </c>
    </row>
    <row r="122" spans="2:8" x14ac:dyDescent="0.25">
      <c r="B122" s="14" t="s">
        <v>339</v>
      </c>
      <c r="C122" s="142">
        <v>33</v>
      </c>
      <c r="D122" s="142">
        <v>21</v>
      </c>
      <c r="E122" s="143" t="s">
        <v>483</v>
      </c>
      <c r="F122" s="15">
        <v>4</v>
      </c>
      <c r="G122" s="15">
        <v>37200</v>
      </c>
      <c r="H122" s="14" t="s">
        <v>291</v>
      </c>
    </row>
    <row r="123" spans="2:8" x14ac:dyDescent="0.25">
      <c r="B123" s="14" t="s">
        <v>57</v>
      </c>
      <c r="C123" s="142">
        <v>34</v>
      </c>
      <c r="D123" s="142">
        <v>3</v>
      </c>
      <c r="E123" s="143" t="s">
        <v>471</v>
      </c>
      <c r="F123" s="15">
        <v>1</v>
      </c>
      <c r="G123" s="15">
        <v>17020</v>
      </c>
      <c r="H123" s="14" t="s">
        <v>292</v>
      </c>
    </row>
    <row r="124" spans="2:8" x14ac:dyDescent="0.25">
      <c r="B124" s="14" t="s">
        <v>70</v>
      </c>
      <c r="C124" s="142">
        <v>34</v>
      </c>
      <c r="D124" s="142">
        <v>4</v>
      </c>
      <c r="E124" s="143" t="s">
        <v>472</v>
      </c>
      <c r="F124" s="15">
        <v>2</v>
      </c>
      <c r="G124" s="15">
        <v>11646</v>
      </c>
      <c r="H124" s="14" t="s">
        <v>292</v>
      </c>
    </row>
    <row r="125" spans="2:8" x14ac:dyDescent="0.25">
      <c r="B125" s="14" t="s">
        <v>83</v>
      </c>
      <c r="C125" s="142">
        <v>34</v>
      </c>
      <c r="D125" s="142">
        <v>5</v>
      </c>
      <c r="E125" s="143" t="s">
        <v>473</v>
      </c>
      <c r="F125" s="15">
        <v>3</v>
      </c>
      <c r="G125" s="15">
        <v>7368</v>
      </c>
      <c r="H125" s="14" t="s">
        <v>292</v>
      </c>
    </row>
    <row r="126" spans="2:8" x14ac:dyDescent="0.25">
      <c r="B126" s="14" t="s">
        <v>96</v>
      </c>
      <c r="C126" s="142">
        <v>34</v>
      </c>
      <c r="D126" s="142">
        <v>6</v>
      </c>
      <c r="E126" s="143" t="s">
        <v>474</v>
      </c>
      <c r="F126" s="15">
        <v>1</v>
      </c>
      <c r="G126" s="15">
        <v>1960</v>
      </c>
      <c r="H126" s="14" t="s">
        <v>292</v>
      </c>
    </row>
    <row r="127" spans="2:8" x14ac:dyDescent="0.25">
      <c r="B127" s="14" t="s">
        <v>122</v>
      </c>
      <c r="C127" s="142">
        <v>34</v>
      </c>
      <c r="D127" s="142">
        <v>8</v>
      </c>
      <c r="E127" s="143" t="s">
        <v>494</v>
      </c>
      <c r="F127" s="15">
        <v>4</v>
      </c>
      <c r="G127" s="15">
        <v>17262</v>
      </c>
      <c r="H127" s="14" t="s">
        <v>292</v>
      </c>
    </row>
    <row r="128" spans="2:8" x14ac:dyDescent="0.25">
      <c r="B128" s="14" t="s">
        <v>135</v>
      </c>
      <c r="C128" s="142">
        <v>34</v>
      </c>
      <c r="D128" s="142">
        <v>9</v>
      </c>
      <c r="E128" s="143" t="s">
        <v>495</v>
      </c>
      <c r="F128" s="15">
        <v>12</v>
      </c>
      <c r="G128" s="15">
        <v>84903</v>
      </c>
      <c r="H128" s="14" t="s">
        <v>292</v>
      </c>
    </row>
    <row r="129" spans="2:8" x14ac:dyDescent="0.25">
      <c r="B129" s="14" t="s">
        <v>148</v>
      </c>
      <c r="C129" s="142">
        <v>34</v>
      </c>
      <c r="D129" s="142">
        <v>10</v>
      </c>
      <c r="E129" s="143" t="s">
        <v>496</v>
      </c>
      <c r="F129" s="15">
        <v>1</v>
      </c>
      <c r="G129" s="15">
        <v>6370</v>
      </c>
      <c r="H129" s="14" t="s">
        <v>292</v>
      </c>
    </row>
    <row r="130" spans="2:8" x14ac:dyDescent="0.25">
      <c r="B130" s="14" t="s">
        <v>161</v>
      </c>
      <c r="C130" s="142">
        <v>34</v>
      </c>
      <c r="D130" s="142">
        <v>11</v>
      </c>
      <c r="E130" s="143" t="s">
        <v>497</v>
      </c>
      <c r="F130" s="15">
        <v>5</v>
      </c>
      <c r="G130" s="15">
        <v>24780</v>
      </c>
      <c r="H130" s="14" t="s">
        <v>292</v>
      </c>
    </row>
    <row r="131" spans="2:8" x14ac:dyDescent="0.25">
      <c r="B131" s="14" t="s">
        <v>174</v>
      </c>
      <c r="C131" s="142">
        <v>34</v>
      </c>
      <c r="D131" s="142">
        <v>12</v>
      </c>
      <c r="E131" s="143" t="s">
        <v>498</v>
      </c>
      <c r="F131" s="15">
        <v>7</v>
      </c>
      <c r="G131" s="15">
        <v>31507</v>
      </c>
      <c r="H131" s="14" t="s">
        <v>292</v>
      </c>
    </row>
    <row r="132" spans="2:8" x14ac:dyDescent="0.25">
      <c r="B132" s="14" t="s">
        <v>187</v>
      </c>
      <c r="C132" s="142">
        <v>34</v>
      </c>
      <c r="D132" s="142">
        <v>13</v>
      </c>
      <c r="E132" s="143" t="s">
        <v>487</v>
      </c>
      <c r="F132" s="15">
        <v>2</v>
      </c>
      <c r="G132" s="15">
        <v>6636</v>
      </c>
      <c r="H132" s="14" t="s">
        <v>292</v>
      </c>
    </row>
    <row r="133" spans="2:8" x14ac:dyDescent="0.25">
      <c r="B133" s="14" t="s">
        <v>200</v>
      </c>
      <c r="C133" s="142">
        <v>34</v>
      </c>
      <c r="D133" s="142">
        <v>14</v>
      </c>
      <c r="E133" s="143" t="s">
        <v>488</v>
      </c>
      <c r="F133" s="15">
        <v>4</v>
      </c>
      <c r="G133" s="15">
        <v>10262</v>
      </c>
      <c r="H133" s="14" t="s">
        <v>292</v>
      </c>
    </row>
    <row r="134" spans="2:8" x14ac:dyDescent="0.25">
      <c r="B134" s="14" t="s">
        <v>213</v>
      </c>
      <c r="C134" s="142">
        <v>34</v>
      </c>
      <c r="D134" s="142">
        <v>15</v>
      </c>
      <c r="E134" s="143" t="s">
        <v>489</v>
      </c>
      <c r="F134" s="15">
        <v>3</v>
      </c>
      <c r="G134" s="15">
        <v>10199</v>
      </c>
      <c r="H134" s="14" t="s">
        <v>292</v>
      </c>
    </row>
    <row r="135" spans="2:8" x14ac:dyDescent="0.25">
      <c r="B135" s="14" t="s">
        <v>226</v>
      </c>
      <c r="C135" s="142">
        <v>34</v>
      </c>
      <c r="D135" s="142">
        <v>16</v>
      </c>
      <c r="E135" s="143" t="s">
        <v>490</v>
      </c>
      <c r="F135" s="15">
        <v>1</v>
      </c>
      <c r="G135" s="15">
        <v>4410</v>
      </c>
      <c r="H135" s="14" t="s">
        <v>292</v>
      </c>
    </row>
    <row r="136" spans="2:8" x14ac:dyDescent="0.25">
      <c r="B136" s="14" t="s">
        <v>239</v>
      </c>
      <c r="C136" s="142">
        <v>34</v>
      </c>
      <c r="D136" s="142">
        <v>17</v>
      </c>
      <c r="E136" s="143" t="s">
        <v>491</v>
      </c>
      <c r="F136" s="15">
        <v>6</v>
      </c>
      <c r="G136" s="15">
        <v>29529</v>
      </c>
      <c r="H136" s="14" t="s">
        <v>292</v>
      </c>
    </row>
    <row r="137" spans="2:8" x14ac:dyDescent="0.25">
      <c r="B137" s="14" t="s">
        <v>252</v>
      </c>
      <c r="C137" s="142">
        <v>34</v>
      </c>
      <c r="D137" s="142">
        <v>18</v>
      </c>
      <c r="E137" s="143" t="s">
        <v>492</v>
      </c>
      <c r="F137" s="15">
        <v>10</v>
      </c>
      <c r="G137" s="15">
        <v>46440</v>
      </c>
      <c r="H137" s="14" t="s">
        <v>292</v>
      </c>
    </row>
    <row r="138" spans="2:8" x14ac:dyDescent="0.25">
      <c r="B138" s="14" t="s">
        <v>265</v>
      </c>
      <c r="C138" s="142">
        <v>34</v>
      </c>
      <c r="D138" s="142">
        <v>19</v>
      </c>
      <c r="E138" s="143" t="s">
        <v>481</v>
      </c>
      <c r="F138" s="15">
        <v>8</v>
      </c>
      <c r="G138" s="15">
        <v>44206</v>
      </c>
      <c r="H138" s="14" t="s">
        <v>292</v>
      </c>
    </row>
    <row r="139" spans="2:8" x14ac:dyDescent="0.25">
      <c r="B139" s="14" t="s">
        <v>327</v>
      </c>
      <c r="C139" s="142">
        <v>34</v>
      </c>
      <c r="D139" s="142">
        <v>20</v>
      </c>
      <c r="E139" s="143" t="s">
        <v>482</v>
      </c>
      <c r="F139" s="15">
        <v>8</v>
      </c>
      <c r="G139" s="15">
        <v>30206</v>
      </c>
      <c r="H139" s="14" t="s">
        <v>292</v>
      </c>
    </row>
    <row r="140" spans="2:8" x14ac:dyDescent="0.25">
      <c r="B140" s="14" t="s">
        <v>340</v>
      </c>
      <c r="C140" s="142">
        <v>34</v>
      </c>
      <c r="D140" s="142">
        <v>21</v>
      </c>
      <c r="E140" s="143" t="s">
        <v>483</v>
      </c>
      <c r="F140" s="15">
        <v>12</v>
      </c>
      <c r="G140" s="15">
        <v>54180</v>
      </c>
      <c r="H140" s="14" t="s">
        <v>292</v>
      </c>
    </row>
    <row r="141" spans="2:8" x14ac:dyDescent="0.25">
      <c r="B141" s="14" t="s">
        <v>529</v>
      </c>
      <c r="C141" s="142">
        <v>98</v>
      </c>
      <c r="D141" s="142">
        <v>2</v>
      </c>
      <c r="E141" s="143" t="s">
        <v>470</v>
      </c>
      <c r="F141" s="15">
        <v>-3</v>
      </c>
      <c r="G141" s="15">
        <v>-31570</v>
      </c>
      <c r="H141" s="14" t="s">
        <v>530</v>
      </c>
    </row>
    <row r="142" spans="2:8" x14ac:dyDescent="0.25">
      <c r="B142" s="14" t="s">
        <v>531</v>
      </c>
      <c r="C142" s="142">
        <v>98</v>
      </c>
      <c r="D142" s="142">
        <v>3</v>
      </c>
      <c r="E142" s="143" t="s">
        <v>471</v>
      </c>
      <c r="F142" s="15">
        <v>5</v>
      </c>
      <c r="G142" s="15">
        <v>41356</v>
      </c>
      <c r="H142" s="14" t="s">
        <v>530</v>
      </c>
    </row>
    <row r="143" spans="2:8" x14ac:dyDescent="0.25">
      <c r="B143" s="14" t="s">
        <v>554</v>
      </c>
      <c r="C143" s="142">
        <v>98</v>
      </c>
      <c r="D143" s="142">
        <v>7</v>
      </c>
      <c r="E143" s="143" t="s">
        <v>493</v>
      </c>
      <c r="F143" s="15">
        <v>1</v>
      </c>
      <c r="G143" s="15">
        <v>5733</v>
      </c>
      <c r="H143" s="14" t="s">
        <v>530</v>
      </c>
    </row>
    <row r="144" spans="2:8" x14ac:dyDescent="0.25">
      <c r="B144" s="14" t="s">
        <v>556</v>
      </c>
      <c r="C144" s="142">
        <v>98</v>
      </c>
      <c r="D144" s="142">
        <v>9</v>
      </c>
      <c r="E144" s="143" t="s">
        <v>495</v>
      </c>
      <c r="F144" s="15">
        <v>1</v>
      </c>
      <c r="G144" s="15">
        <v>2219</v>
      </c>
      <c r="H144" s="14" t="s">
        <v>530</v>
      </c>
    </row>
    <row r="145" spans="2:8" x14ac:dyDescent="0.25">
      <c r="B145" s="14" t="s">
        <v>548</v>
      </c>
      <c r="C145" s="142">
        <v>98</v>
      </c>
      <c r="D145" s="142">
        <v>13</v>
      </c>
      <c r="E145" s="143" t="s">
        <v>487</v>
      </c>
      <c r="F145" s="15">
        <v>6</v>
      </c>
      <c r="G145" s="15">
        <v>30233</v>
      </c>
      <c r="H145" s="14" t="s">
        <v>530</v>
      </c>
    </row>
    <row r="146" spans="2:8" x14ac:dyDescent="0.25">
      <c r="B146" s="14" t="s">
        <v>550</v>
      </c>
      <c r="C146" s="142">
        <v>98</v>
      </c>
      <c r="D146" s="142">
        <v>15</v>
      </c>
      <c r="E146" s="143" t="s">
        <v>489</v>
      </c>
      <c r="F146" s="15">
        <v>-4</v>
      </c>
      <c r="G146" s="15">
        <v>-36827</v>
      </c>
      <c r="H146" s="14" t="s">
        <v>530</v>
      </c>
    </row>
    <row r="147" spans="2:8" x14ac:dyDescent="0.25">
      <c r="B147" s="14" t="s">
        <v>551</v>
      </c>
      <c r="C147" s="142">
        <v>98</v>
      </c>
      <c r="D147" s="142">
        <v>16</v>
      </c>
      <c r="E147" s="143" t="s">
        <v>490</v>
      </c>
      <c r="F147" s="15">
        <v>1</v>
      </c>
      <c r="G147" s="15">
        <v>5810</v>
      </c>
      <c r="H147" s="14" t="s">
        <v>530</v>
      </c>
    </row>
    <row r="148" spans="2:8" x14ac:dyDescent="0.25">
      <c r="B148" s="14" t="s">
        <v>543</v>
      </c>
      <c r="C148" s="142">
        <v>98</v>
      </c>
      <c r="D148" s="142">
        <v>20</v>
      </c>
      <c r="E148" s="143" t="s">
        <v>482</v>
      </c>
      <c r="F148" s="15">
        <v>6</v>
      </c>
      <c r="G148" s="15">
        <v>51756</v>
      </c>
      <c r="H148" s="14" t="s">
        <v>530</v>
      </c>
    </row>
    <row r="149" spans="2:8" x14ac:dyDescent="0.25">
      <c r="B149" s="14" t="s">
        <v>79</v>
      </c>
      <c r="C149" s="142">
        <v>29</v>
      </c>
      <c r="D149" s="142">
        <v>5</v>
      </c>
      <c r="E149" s="143" t="s">
        <v>473</v>
      </c>
      <c r="F149" s="15">
        <v>0</v>
      </c>
      <c r="G149" s="15">
        <v>0</v>
      </c>
      <c r="H149" s="14" t="s">
        <v>288</v>
      </c>
    </row>
    <row r="150" spans="2:8" x14ac:dyDescent="0.25">
      <c r="B150" s="14" t="s">
        <v>388</v>
      </c>
      <c r="C150" s="142">
        <v>29</v>
      </c>
      <c r="D150" s="142">
        <v>25</v>
      </c>
      <c r="E150" s="143" t="s">
        <v>475</v>
      </c>
      <c r="F150" s="15">
        <v>0</v>
      </c>
      <c r="G150" s="15">
        <v>0</v>
      </c>
      <c r="H150" s="14" t="s">
        <v>288</v>
      </c>
    </row>
    <row r="151" spans="2:8" x14ac:dyDescent="0.25">
      <c r="B151" s="14" t="s">
        <v>401</v>
      </c>
      <c r="C151" s="142">
        <v>29</v>
      </c>
      <c r="D151" s="142">
        <v>26</v>
      </c>
      <c r="E151" s="143" t="s">
        <v>476</v>
      </c>
      <c r="F151" s="15">
        <v>0</v>
      </c>
      <c r="G151" s="15">
        <v>0</v>
      </c>
      <c r="H151" s="14" t="s">
        <v>288</v>
      </c>
    </row>
    <row r="152" spans="2:8" x14ac:dyDescent="0.25">
      <c r="B152" s="14" t="s">
        <v>414</v>
      </c>
      <c r="C152" s="142">
        <v>29</v>
      </c>
      <c r="D152" s="142">
        <v>27</v>
      </c>
      <c r="E152" s="143" t="s">
        <v>477</v>
      </c>
      <c r="F152" s="15">
        <v>0</v>
      </c>
      <c r="G152" s="15">
        <v>0</v>
      </c>
      <c r="H152" s="14" t="s">
        <v>288</v>
      </c>
    </row>
    <row r="153" spans="2:8" x14ac:dyDescent="0.25">
      <c r="B153" s="14" t="s">
        <v>427</v>
      </c>
      <c r="C153" s="142">
        <v>29</v>
      </c>
      <c r="D153" s="142">
        <v>28</v>
      </c>
      <c r="E153" s="143" t="s">
        <v>478</v>
      </c>
      <c r="F153" s="15">
        <v>0</v>
      </c>
      <c r="G153" s="15">
        <v>0</v>
      </c>
      <c r="H153" s="14" t="s">
        <v>288</v>
      </c>
    </row>
    <row r="154" spans="2:8" x14ac:dyDescent="0.25">
      <c r="B154" s="14" t="s">
        <v>440</v>
      </c>
      <c r="C154" s="142">
        <v>29</v>
      </c>
      <c r="D154" s="142">
        <v>29</v>
      </c>
      <c r="E154" s="143" t="s">
        <v>479</v>
      </c>
      <c r="F154" s="15">
        <v>0</v>
      </c>
      <c r="G154" s="15">
        <v>0</v>
      </c>
      <c r="H154" s="14" t="s">
        <v>288</v>
      </c>
    </row>
    <row r="155" spans="2:8" x14ac:dyDescent="0.25">
      <c r="B155" s="14" t="s">
        <v>453</v>
      </c>
      <c r="C155" s="142">
        <v>29</v>
      </c>
      <c r="D155" s="142">
        <v>30</v>
      </c>
      <c r="E155" s="143" t="s">
        <v>480</v>
      </c>
      <c r="F155" s="15">
        <v>0</v>
      </c>
      <c r="G155" s="15">
        <v>0</v>
      </c>
      <c r="H155" s="14" t="s">
        <v>288</v>
      </c>
    </row>
    <row r="156" spans="2:8" x14ac:dyDescent="0.25">
      <c r="B156" s="14" t="s">
        <v>349</v>
      </c>
      <c r="C156" s="142">
        <v>29</v>
      </c>
      <c r="D156" s="142">
        <v>22</v>
      </c>
      <c r="E156" s="143" t="s">
        <v>484</v>
      </c>
      <c r="F156" s="15">
        <v>0</v>
      </c>
      <c r="G156" s="15">
        <v>0</v>
      </c>
      <c r="H156" s="14" t="s">
        <v>288</v>
      </c>
    </row>
    <row r="157" spans="2:8" x14ac:dyDescent="0.25">
      <c r="B157" s="14" t="s">
        <v>362</v>
      </c>
      <c r="C157" s="142">
        <v>29</v>
      </c>
      <c r="D157" s="142">
        <v>23</v>
      </c>
      <c r="E157" s="143" t="s">
        <v>485</v>
      </c>
      <c r="F157" s="15">
        <v>0</v>
      </c>
      <c r="G157" s="15">
        <v>0</v>
      </c>
      <c r="H157" s="14" t="s">
        <v>288</v>
      </c>
    </row>
    <row r="158" spans="2:8" x14ac:dyDescent="0.25">
      <c r="B158" s="14" t="s">
        <v>375</v>
      </c>
      <c r="C158" s="142">
        <v>29</v>
      </c>
      <c r="D158" s="142">
        <v>24</v>
      </c>
      <c r="E158" s="143" t="s">
        <v>486</v>
      </c>
      <c r="F158" s="15">
        <v>0</v>
      </c>
      <c r="G158" s="15">
        <v>0</v>
      </c>
      <c r="H158" s="14" t="s">
        <v>288</v>
      </c>
    </row>
    <row r="159" spans="2:8" x14ac:dyDescent="0.25">
      <c r="B159" s="14" t="s">
        <v>105</v>
      </c>
      <c r="C159" s="142">
        <v>29</v>
      </c>
      <c r="D159" s="142">
        <v>7</v>
      </c>
      <c r="E159" s="143" t="s">
        <v>493</v>
      </c>
      <c r="F159" s="15">
        <v>0</v>
      </c>
      <c r="G159" s="15">
        <v>0</v>
      </c>
      <c r="H159" s="14" t="s">
        <v>288</v>
      </c>
    </row>
    <row r="160" spans="2:8" x14ac:dyDescent="0.25">
      <c r="B160" s="14" t="s">
        <v>118</v>
      </c>
      <c r="C160" s="142">
        <v>29</v>
      </c>
      <c r="D160" s="142">
        <v>8</v>
      </c>
      <c r="E160" s="143" t="s">
        <v>494</v>
      </c>
      <c r="F160" s="15">
        <v>0</v>
      </c>
      <c r="G160" s="15">
        <v>0</v>
      </c>
      <c r="H160" s="14" t="s">
        <v>288</v>
      </c>
    </row>
    <row r="161" spans="2:8" x14ac:dyDescent="0.25">
      <c r="B161" s="14" t="s">
        <v>386</v>
      </c>
      <c r="C161" s="142">
        <v>15</v>
      </c>
      <c r="D161" s="142">
        <v>25</v>
      </c>
      <c r="E161" s="143" t="s">
        <v>475</v>
      </c>
      <c r="F161" s="15">
        <v>0</v>
      </c>
      <c r="G161" s="15">
        <v>0</v>
      </c>
      <c r="H161" s="14" t="s">
        <v>286</v>
      </c>
    </row>
    <row r="162" spans="2:8" x14ac:dyDescent="0.25">
      <c r="B162" s="14" t="s">
        <v>399</v>
      </c>
      <c r="C162" s="142">
        <v>15</v>
      </c>
      <c r="D162" s="142">
        <v>26</v>
      </c>
      <c r="E162" s="143" t="s">
        <v>476</v>
      </c>
      <c r="F162" s="15">
        <v>0</v>
      </c>
      <c r="G162" s="15">
        <v>0</v>
      </c>
      <c r="H162" s="14" t="s">
        <v>286</v>
      </c>
    </row>
    <row r="163" spans="2:8" x14ac:dyDescent="0.25">
      <c r="B163" s="14" t="s">
        <v>412</v>
      </c>
      <c r="C163" s="142">
        <v>15</v>
      </c>
      <c r="D163" s="142">
        <v>27</v>
      </c>
      <c r="E163" s="143" t="s">
        <v>477</v>
      </c>
      <c r="F163" s="15">
        <v>0</v>
      </c>
      <c r="G163" s="15">
        <v>0</v>
      </c>
      <c r="H163" s="14" t="s">
        <v>286</v>
      </c>
    </row>
    <row r="164" spans="2:8" x14ac:dyDescent="0.25">
      <c r="B164" s="14" t="s">
        <v>425</v>
      </c>
      <c r="C164" s="142">
        <v>15</v>
      </c>
      <c r="D164" s="142">
        <v>28</v>
      </c>
      <c r="E164" s="143" t="s">
        <v>478</v>
      </c>
      <c r="F164" s="15">
        <v>0</v>
      </c>
      <c r="G164" s="15">
        <v>0</v>
      </c>
      <c r="H164" s="14" t="s">
        <v>286</v>
      </c>
    </row>
    <row r="165" spans="2:8" x14ac:dyDescent="0.25">
      <c r="B165" s="14" t="s">
        <v>438</v>
      </c>
      <c r="C165" s="142">
        <v>15</v>
      </c>
      <c r="D165" s="142">
        <v>29</v>
      </c>
      <c r="E165" s="143" t="s">
        <v>479</v>
      </c>
      <c r="F165" s="15">
        <v>0</v>
      </c>
      <c r="G165" s="15">
        <v>0</v>
      </c>
      <c r="H165" s="14" t="s">
        <v>286</v>
      </c>
    </row>
    <row r="166" spans="2:8" x14ac:dyDescent="0.25">
      <c r="B166" s="14" t="s">
        <v>451</v>
      </c>
      <c r="C166" s="142">
        <v>15</v>
      </c>
      <c r="D166" s="142">
        <v>30</v>
      </c>
      <c r="E166" s="143" t="s">
        <v>480</v>
      </c>
      <c r="F166" s="15">
        <v>0</v>
      </c>
      <c r="G166" s="15">
        <v>0</v>
      </c>
      <c r="H166" s="14" t="s">
        <v>286</v>
      </c>
    </row>
    <row r="167" spans="2:8" x14ac:dyDescent="0.25">
      <c r="B167" s="14" t="s">
        <v>347</v>
      </c>
      <c r="C167" s="142">
        <v>15</v>
      </c>
      <c r="D167" s="142">
        <v>22</v>
      </c>
      <c r="E167" s="143" t="s">
        <v>484</v>
      </c>
      <c r="F167" s="15">
        <v>0</v>
      </c>
      <c r="G167" s="15">
        <v>0</v>
      </c>
      <c r="H167" s="14" t="s">
        <v>286</v>
      </c>
    </row>
    <row r="168" spans="2:8" x14ac:dyDescent="0.25">
      <c r="B168" s="14" t="s">
        <v>360</v>
      </c>
      <c r="C168" s="142">
        <v>15</v>
      </c>
      <c r="D168" s="142">
        <v>23</v>
      </c>
      <c r="E168" s="143" t="s">
        <v>485</v>
      </c>
      <c r="F168" s="15">
        <v>0</v>
      </c>
      <c r="G168" s="15">
        <v>0</v>
      </c>
      <c r="H168" s="14" t="s">
        <v>286</v>
      </c>
    </row>
    <row r="169" spans="2:8" x14ac:dyDescent="0.25">
      <c r="B169" s="14" t="s">
        <v>373</v>
      </c>
      <c r="C169" s="142">
        <v>15</v>
      </c>
      <c r="D169" s="142">
        <v>24</v>
      </c>
      <c r="E169" s="143" t="s">
        <v>486</v>
      </c>
      <c r="F169" s="15">
        <v>0</v>
      </c>
      <c r="G169" s="15">
        <v>0</v>
      </c>
      <c r="H169" s="14" t="s">
        <v>286</v>
      </c>
    </row>
    <row r="170" spans="2:8" x14ac:dyDescent="0.25">
      <c r="B170" s="14" t="s">
        <v>103</v>
      </c>
      <c r="C170" s="142">
        <v>15</v>
      </c>
      <c r="D170" s="142">
        <v>7</v>
      </c>
      <c r="E170" s="143" t="s">
        <v>493</v>
      </c>
      <c r="F170" s="15">
        <v>0</v>
      </c>
      <c r="G170" s="15">
        <v>0</v>
      </c>
      <c r="H170" s="14" t="s">
        <v>286</v>
      </c>
    </row>
    <row r="171" spans="2:8" x14ac:dyDescent="0.25">
      <c r="B171" s="14" t="s">
        <v>142</v>
      </c>
      <c r="C171" s="142">
        <v>15</v>
      </c>
      <c r="D171" s="142">
        <v>10</v>
      </c>
      <c r="E171" s="143" t="s">
        <v>496</v>
      </c>
      <c r="F171" s="15">
        <v>0</v>
      </c>
      <c r="G171" s="15">
        <v>0</v>
      </c>
      <c r="H171" s="14" t="s">
        <v>286</v>
      </c>
    </row>
    <row r="172" spans="2:8" x14ac:dyDescent="0.25">
      <c r="B172" s="14" t="s">
        <v>29</v>
      </c>
      <c r="C172" s="142">
        <v>32</v>
      </c>
      <c r="D172" s="142">
        <v>1</v>
      </c>
      <c r="E172" s="143" t="s">
        <v>469</v>
      </c>
      <c r="F172" s="15">
        <v>0</v>
      </c>
      <c r="G172" s="15">
        <v>0</v>
      </c>
      <c r="H172" s="14" t="s">
        <v>290</v>
      </c>
    </row>
    <row r="173" spans="2:8" x14ac:dyDescent="0.25">
      <c r="B173" s="14" t="s">
        <v>42</v>
      </c>
      <c r="C173" s="142">
        <v>32</v>
      </c>
      <c r="D173" s="142">
        <v>2</v>
      </c>
      <c r="E173" s="143" t="s">
        <v>470</v>
      </c>
      <c r="F173" s="15">
        <v>0</v>
      </c>
      <c r="G173" s="15">
        <v>0</v>
      </c>
      <c r="H173" s="14" t="s">
        <v>290</v>
      </c>
    </row>
    <row r="174" spans="2:8" x14ac:dyDescent="0.25">
      <c r="B174" s="14" t="s">
        <v>390</v>
      </c>
      <c r="C174" s="142">
        <v>32</v>
      </c>
      <c r="D174" s="142">
        <v>25</v>
      </c>
      <c r="E174" s="143" t="s">
        <v>475</v>
      </c>
      <c r="F174" s="15">
        <v>0</v>
      </c>
      <c r="G174" s="15">
        <v>0</v>
      </c>
      <c r="H174" s="14" t="s">
        <v>290</v>
      </c>
    </row>
    <row r="175" spans="2:8" x14ac:dyDescent="0.25">
      <c r="B175" s="14" t="s">
        <v>403</v>
      </c>
      <c r="C175" s="142">
        <v>32</v>
      </c>
      <c r="D175" s="142">
        <v>26</v>
      </c>
      <c r="E175" s="143" t="s">
        <v>476</v>
      </c>
      <c r="F175" s="15">
        <v>0</v>
      </c>
      <c r="G175" s="15">
        <v>0</v>
      </c>
      <c r="H175" s="14" t="s">
        <v>290</v>
      </c>
    </row>
    <row r="176" spans="2:8" x14ac:dyDescent="0.25">
      <c r="B176" s="14" t="s">
        <v>416</v>
      </c>
      <c r="C176" s="142">
        <v>32</v>
      </c>
      <c r="D176" s="142">
        <v>27</v>
      </c>
      <c r="E176" s="143" t="s">
        <v>477</v>
      </c>
      <c r="F176" s="15">
        <v>0</v>
      </c>
      <c r="G176" s="15">
        <v>0</v>
      </c>
      <c r="H176" s="14" t="s">
        <v>290</v>
      </c>
    </row>
    <row r="177" spans="2:8" x14ac:dyDescent="0.25">
      <c r="B177" s="14" t="s">
        <v>429</v>
      </c>
      <c r="C177" s="142">
        <v>32</v>
      </c>
      <c r="D177" s="142">
        <v>28</v>
      </c>
      <c r="E177" s="143" t="s">
        <v>478</v>
      </c>
      <c r="F177" s="15">
        <v>0</v>
      </c>
      <c r="G177" s="15">
        <v>0</v>
      </c>
      <c r="H177" s="14" t="s">
        <v>290</v>
      </c>
    </row>
    <row r="178" spans="2:8" x14ac:dyDescent="0.25">
      <c r="B178" s="14" t="s">
        <v>442</v>
      </c>
      <c r="C178" s="142">
        <v>32</v>
      </c>
      <c r="D178" s="142">
        <v>29</v>
      </c>
      <c r="E178" s="143" t="s">
        <v>479</v>
      </c>
      <c r="F178" s="15">
        <v>0</v>
      </c>
      <c r="G178" s="15">
        <v>0</v>
      </c>
      <c r="H178" s="14" t="s">
        <v>290</v>
      </c>
    </row>
    <row r="179" spans="2:8" x14ac:dyDescent="0.25">
      <c r="B179" s="14" t="s">
        <v>455</v>
      </c>
      <c r="C179" s="142">
        <v>32</v>
      </c>
      <c r="D179" s="142">
        <v>30</v>
      </c>
      <c r="E179" s="143" t="s">
        <v>480</v>
      </c>
      <c r="F179" s="15">
        <v>0</v>
      </c>
      <c r="G179" s="15">
        <v>0</v>
      </c>
      <c r="H179" s="14" t="s">
        <v>290</v>
      </c>
    </row>
    <row r="180" spans="2:8" x14ac:dyDescent="0.25">
      <c r="B180" s="14" t="s">
        <v>325</v>
      </c>
      <c r="C180" s="142">
        <v>32</v>
      </c>
      <c r="D180" s="142">
        <v>20</v>
      </c>
      <c r="E180" s="143" t="s">
        <v>482</v>
      </c>
      <c r="F180" s="15">
        <v>0</v>
      </c>
      <c r="G180" s="15">
        <v>0</v>
      </c>
      <c r="H180" s="14" t="s">
        <v>290</v>
      </c>
    </row>
    <row r="181" spans="2:8" x14ac:dyDescent="0.25">
      <c r="B181" s="14" t="s">
        <v>351</v>
      </c>
      <c r="C181" s="142">
        <v>32</v>
      </c>
      <c r="D181" s="142">
        <v>22</v>
      </c>
      <c r="E181" s="143" t="s">
        <v>484</v>
      </c>
      <c r="F181" s="15">
        <v>0</v>
      </c>
      <c r="G181" s="15">
        <v>0</v>
      </c>
      <c r="H181" s="14" t="s">
        <v>290</v>
      </c>
    </row>
    <row r="182" spans="2:8" x14ac:dyDescent="0.25">
      <c r="B182" s="14" t="s">
        <v>364</v>
      </c>
      <c r="C182" s="142">
        <v>32</v>
      </c>
      <c r="D182" s="142">
        <v>23</v>
      </c>
      <c r="E182" s="143" t="s">
        <v>485</v>
      </c>
      <c r="F182" s="15">
        <v>0</v>
      </c>
      <c r="G182" s="15">
        <v>0</v>
      </c>
      <c r="H182" s="14" t="s">
        <v>290</v>
      </c>
    </row>
    <row r="183" spans="2:8" x14ac:dyDescent="0.25">
      <c r="B183" s="14" t="s">
        <v>377</v>
      </c>
      <c r="C183" s="142">
        <v>32</v>
      </c>
      <c r="D183" s="142">
        <v>24</v>
      </c>
      <c r="E183" s="143" t="s">
        <v>486</v>
      </c>
      <c r="F183" s="15">
        <v>0</v>
      </c>
      <c r="G183" s="15">
        <v>0</v>
      </c>
      <c r="H183" s="14" t="s">
        <v>290</v>
      </c>
    </row>
    <row r="184" spans="2:8" x14ac:dyDescent="0.25">
      <c r="B184" s="14" t="s">
        <v>172</v>
      </c>
      <c r="C184" s="142">
        <v>32</v>
      </c>
      <c r="D184" s="142">
        <v>12</v>
      </c>
      <c r="E184" s="143" t="s">
        <v>498</v>
      </c>
      <c r="F184" s="15">
        <v>0</v>
      </c>
      <c r="G184" s="15">
        <v>0</v>
      </c>
      <c r="H184" s="14" t="s">
        <v>290</v>
      </c>
    </row>
    <row r="185" spans="2:8" x14ac:dyDescent="0.25">
      <c r="B185" s="14" t="s">
        <v>87</v>
      </c>
      <c r="C185" s="142">
        <v>12</v>
      </c>
      <c r="D185" s="142">
        <v>6</v>
      </c>
      <c r="E185" s="143" t="s">
        <v>474</v>
      </c>
      <c r="F185" s="15">
        <v>0</v>
      </c>
      <c r="G185" s="15">
        <v>0</v>
      </c>
      <c r="H185" s="14" t="s">
        <v>295</v>
      </c>
    </row>
    <row r="186" spans="2:8" x14ac:dyDescent="0.25">
      <c r="B186" s="14" t="s">
        <v>383</v>
      </c>
      <c r="C186" s="142">
        <v>12</v>
      </c>
      <c r="D186" s="142">
        <v>25</v>
      </c>
      <c r="E186" s="143" t="s">
        <v>475</v>
      </c>
      <c r="F186" s="15">
        <v>0</v>
      </c>
      <c r="G186" s="15">
        <v>0</v>
      </c>
      <c r="H186" s="14" t="s">
        <v>295</v>
      </c>
    </row>
    <row r="187" spans="2:8" x14ac:dyDescent="0.25">
      <c r="B187" s="14" t="s">
        <v>396</v>
      </c>
      <c r="C187" s="142">
        <v>12</v>
      </c>
      <c r="D187" s="142">
        <v>26</v>
      </c>
      <c r="E187" s="143" t="s">
        <v>476</v>
      </c>
      <c r="F187" s="15">
        <v>0</v>
      </c>
      <c r="G187" s="15">
        <v>0</v>
      </c>
      <c r="H187" s="14" t="s">
        <v>295</v>
      </c>
    </row>
    <row r="188" spans="2:8" x14ac:dyDescent="0.25">
      <c r="B188" s="14" t="s">
        <v>409</v>
      </c>
      <c r="C188" s="142">
        <v>12</v>
      </c>
      <c r="D188" s="142">
        <v>27</v>
      </c>
      <c r="E188" s="143" t="s">
        <v>477</v>
      </c>
      <c r="F188" s="15">
        <v>0</v>
      </c>
      <c r="G188" s="15">
        <v>0</v>
      </c>
      <c r="H188" s="14" t="s">
        <v>295</v>
      </c>
    </row>
    <row r="189" spans="2:8" x14ac:dyDescent="0.25">
      <c r="B189" s="14" t="s">
        <v>422</v>
      </c>
      <c r="C189" s="142">
        <v>12</v>
      </c>
      <c r="D189" s="142">
        <v>28</v>
      </c>
      <c r="E189" s="143" t="s">
        <v>478</v>
      </c>
      <c r="F189" s="15">
        <v>0</v>
      </c>
      <c r="G189" s="15">
        <v>0</v>
      </c>
      <c r="H189" s="14" t="s">
        <v>295</v>
      </c>
    </row>
    <row r="190" spans="2:8" x14ac:dyDescent="0.25">
      <c r="B190" s="14" t="s">
        <v>435</v>
      </c>
      <c r="C190" s="142">
        <v>12</v>
      </c>
      <c r="D190" s="142">
        <v>29</v>
      </c>
      <c r="E190" s="143" t="s">
        <v>479</v>
      </c>
      <c r="F190" s="15">
        <v>0</v>
      </c>
      <c r="G190" s="15">
        <v>0</v>
      </c>
      <c r="H190" s="14" t="s">
        <v>295</v>
      </c>
    </row>
    <row r="191" spans="2:8" x14ac:dyDescent="0.25">
      <c r="B191" s="14" t="s">
        <v>448</v>
      </c>
      <c r="C191" s="142">
        <v>12</v>
      </c>
      <c r="D191" s="142">
        <v>30</v>
      </c>
      <c r="E191" s="143" t="s">
        <v>480</v>
      </c>
      <c r="F191" s="15">
        <v>0</v>
      </c>
      <c r="G191" s="15">
        <v>0</v>
      </c>
      <c r="H191" s="14" t="s">
        <v>295</v>
      </c>
    </row>
    <row r="192" spans="2:8" x14ac:dyDescent="0.25">
      <c r="B192" s="14" t="s">
        <v>344</v>
      </c>
      <c r="C192" s="142">
        <v>12</v>
      </c>
      <c r="D192" s="142">
        <v>22</v>
      </c>
      <c r="E192" s="143" t="s">
        <v>484</v>
      </c>
      <c r="F192" s="15">
        <v>0</v>
      </c>
      <c r="G192" s="15">
        <v>0</v>
      </c>
      <c r="H192" s="14" t="s">
        <v>295</v>
      </c>
    </row>
    <row r="193" spans="2:8" x14ac:dyDescent="0.25">
      <c r="B193" s="14" t="s">
        <v>357</v>
      </c>
      <c r="C193" s="142">
        <v>12</v>
      </c>
      <c r="D193" s="142">
        <v>23</v>
      </c>
      <c r="E193" s="143" t="s">
        <v>485</v>
      </c>
      <c r="F193" s="15">
        <v>0</v>
      </c>
      <c r="G193" s="15">
        <v>0</v>
      </c>
      <c r="H193" s="14" t="s">
        <v>295</v>
      </c>
    </row>
    <row r="194" spans="2:8" x14ac:dyDescent="0.25">
      <c r="B194" s="14" t="s">
        <v>370</v>
      </c>
      <c r="C194" s="142">
        <v>12</v>
      </c>
      <c r="D194" s="142">
        <v>24</v>
      </c>
      <c r="E194" s="143" t="s">
        <v>486</v>
      </c>
      <c r="F194" s="15">
        <v>0</v>
      </c>
      <c r="G194" s="15">
        <v>0</v>
      </c>
      <c r="H194" s="14" t="s">
        <v>295</v>
      </c>
    </row>
    <row r="195" spans="2:8" x14ac:dyDescent="0.25">
      <c r="B195" s="14" t="s">
        <v>100</v>
      </c>
      <c r="C195" s="142">
        <v>12</v>
      </c>
      <c r="D195" s="142">
        <v>7</v>
      </c>
      <c r="E195" s="143" t="s">
        <v>493</v>
      </c>
      <c r="F195" s="15">
        <v>0</v>
      </c>
      <c r="G195" s="15">
        <v>0</v>
      </c>
      <c r="H195" s="14" t="s">
        <v>295</v>
      </c>
    </row>
    <row r="196" spans="2:8" x14ac:dyDescent="0.25">
      <c r="B196" s="14" t="s">
        <v>532</v>
      </c>
      <c r="C196" s="142">
        <v>98</v>
      </c>
      <c r="D196" s="142">
        <v>1</v>
      </c>
      <c r="E196" s="143" t="s">
        <v>469</v>
      </c>
      <c r="F196" s="15">
        <v>0</v>
      </c>
      <c r="G196" s="15">
        <v>0</v>
      </c>
      <c r="H196" s="14" t="s">
        <v>530</v>
      </c>
    </row>
    <row r="197" spans="2:8" x14ac:dyDescent="0.25">
      <c r="B197" s="14" t="s">
        <v>533</v>
      </c>
      <c r="C197" s="142">
        <v>98</v>
      </c>
      <c r="D197" s="142">
        <v>4</v>
      </c>
      <c r="E197" s="143" t="s">
        <v>472</v>
      </c>
      <c r="F197" s="15">
        <v>0</v>
      </c>
      <c r="G197" s="15">
        <v>0</v>
      </c>
      <c r="H197" s="14" t="s">
        <v>530</v>
      </c>
    </row>
    <row r="198" spans="2:8" x14ac:dyDescent="0.25">
      <c r="B198" s="14" t="s">
        <v>534</v>
      </c>
      <c r="C198" s="142">
        <v>98</v>
      </c>
      <c r="D198" s="142">
        <v>5</v>
      </c>
      <c r="E198" s="143" t="s">
        <v>473</v>
      </c>
      <c r="F198" s="15">
        <v>0</v>
      </c>
      <c r="G198" s="15">
        <v>0</v>
      </c>
      <c r="H198" s="14" t="s">
        <v>530</v>
      </c>
    </row>
    <row r="199" spans="2:8" x14ac:dyDescent="0.25">
      <c r="B199" s="14" t="s">
        <v>535</v>
      </c>
      <c r="C199" s="142">
        <v>98</v>
      </c>
      <c r="D199" s="142">
        <v>6</v>
      </c>
      <c r="E199" s="143" t="s">
        <v>474</v>
      </c>
      <c r="F199" s="15">
        <v>0</v>
      </c>
      <c r="G199" s="15">
        <v>0</v>
      </c>
      <c r="H199" s="14" t="s">
        <v>530</v>
      </c>
    </row>
    <row r="200" spans="2:8" x14ac:dyDescent="0.25">
      <c r="B200" s="14" t="s">
        <v>536</v>
      </c>
      <c r="C200" s="142">
        <v>98</v>
      </c>
      <c r="D200" s="142">
        <v>25</v>
      </c>
      <c r="E200" s="143" t="s">
        <v>475</v>
      </c>
      <c r="F200" s="15">
        <v>0</v>
      </c>
      <c r="G200" s="15">
        <v>0</v>
      </c>
      <c r="H200" s="14" t="s">
        <v>530</v>
      </c>
    </row>
    <row r="201" spans="2:8" x14ac:dyDescent="0.25">
      <c r="B201" s="14" t="s">
        <v>537</v>
      </c>
      <c r="C201" s="142">
        <v>98</v>
      </c>
      <c r="D201" s="142">
        <v>26</v>
      </c>
      <c r="E201" s="143" t="s">
        <v>476</v>
      </c>
      <c r="F201" s="15">
        <v>0</v>
      </c>
      <c r="G201" s="15">
        <v>0</v>
      </c>
      <c r="H201" s="14" t="s">
        <v>530</v>
      </c>
    </row>
    <row r="202" spans="2:8" x14ac:dyDescent="0.25">
      <c r="B202" s="14" t="s">
        <v>538</v>
      </c>
      <c r="C202" s="142">
        <v>98</v>
      </c>
      <c r="D202" s="142">
        <v>27</v>
      </c>
      <c r="E202" s="143" t="s">
        <v>477</v>
      </c>
      <c r="F202" s="15">
        <v>0</v>
      </c>
      <c r="G202" s="15">
        <v>0</v>
      </c>
      <c r="H202" s="14" t="s">
        <v>530</v>
      </c>
    </row>
    <row r="203" spans="2:8" x14ac:dyDescent="0.25">
      <c r="B203" s="14" t="s">
        <v>539</v>
      </c>
      <c r="C203" s="142">
        <v>98</v>
      </c>
      <c r="D203" s="142">
        <v>28</v>
      </c>
      <c r="E203" s="143" t="s">
        <v>478</v>
      </c>
      <c r="F203" s="15">
        <v>0</v>
      </c>
      <c r="G203" s="15">
        <v>0</v>
      </c>
      <c r="H203" s="14" t="s">
        <v>530</v>
      </c>
    </row>
    <row r="204" spans="2:8" x14ac:dyDescent="0.25">
      <c r="B204" s="14" t="s">
        <v>540</v>
      </c>
      <c r="C204" s="142">
        <v>98</v>
      </c>
      <c r="D204" s="142">
        <v>29</v>
      </c>
      <c r="E204" s="143" t="s">
        <v>479</v>
      </c>
      <c r="F204" s="15">
        <v>0</v>
      </c>
      <c r="G204" s="15">
        <v>0</v>
      </c>
      <c r="H204" s="14" t="s">
        <v>530</v>
      </c>
    </row>
    <row r="205" spans="2:8" x14ac:dyDescent="0.25">
      <c r="B205" s="14" t="s">
        <v>541</v>
      </c>
      <c r="C205" s="142">
        <v>98</v>
      </c>
      <c r="D205" s="142">
        <v>30</v>
      </c>
      <c r="E205" s="143" t="s">
        <v>480</v>
      </c>
      <c r="F205" s="15">
        <v>0</v>
      </c>
      <c r="G205" s="15">
        <v>0</v>
      </c>
      <c r="H205" s="14" t="s">
        <v>530</v>
      </c>
    </row>
    <row r="206" spans="2:8" x14ac:dyDescent="0.25">
      <c r="B206" s="14" t="s">
        <v>542</v>
      </c>
      <c r="C206" s="142">
        <v>98</v>
      </c>
      <c r="D206" s="142">
        <v>19</v>
      </c>
      <c r="E206" s="143" t="s">
        <v>481</v>
      </c>
      <c r="F206" s="15">
        <v>0</v>
      </c>
      <c r="G206" s="15">
        <v>0</v>
      </c>
      <c r="H206" s="14" t="s">
        <v>530</v>
      </c>
    </row>
    <row r="207" spans="2:8" x14ac:dyDescent="0.25">
      <c r="B207" s="14" t="s">
        <v>544</v>
      </c>
      <c r="C207" s="142">
        <v>98</v>
      </c>
      <c r="D207" s="142">
        <v>21</v>
      </c>
      <c r="E207" s="143" t="s">
        <v>483</v>
      </c>
      <c r="F207" s="15">
        <v>0</v>
      </c>
      <c r="G207" s="15">
        <v>0</v>
      </c>
      <c r="H207" s="14" t="s">
        <v>530</v>
      </c>
    </row>
    <row r="208" spans="2:8" x14ac:dyDescent="0.25">
      <c r="B208" s="14" t="s">
        <v>545</v>
      </c>
      <c r="C208" s="142">
        <v>98</v>
      </c>
      <c r="D208" s="142">
        <v>22</v>
      </c>
      <c r="E208" s="143" t="s">
        <v>484</v>
      </c>
      <c r="F208" s="15">
        <v>0</v>
      </c>
      <c r="G208" s="15">
        <v>0</v>
      </c>
      <c r="H208" s="14" t="s">
        <v>530</v>
      </c>
    </row>
    <row r="209" spans="2:8" x14ac:dyDescent="0.25">
      <c r="B209" s="14" t="s">
        <v>546</v>
      </c>
      <c r="C209" s="142">
        <v>98</v>
      </c>
      <c r="D209" s="142">
        <v>23</v>
      </c>
      <c r="E209" s="143" t="s">
        <v>485</v>
      </c>
      <c r="F209" s="15">
        <v>0</v>
      </c>
      <c r="G209" s="15">
        <v>0</v>
      </c>
      <c r="H209" s="14" t="s">
        <v>530</v>
      </c>
    </row>
    <row r="210" spans="2:8" x14ac:dyDescent="0.25">
      <c r="B210" s="14" t="s">
        <v>547</v>
      </c>
      <c r="C210" s="142">
        <v>98</v>
      </c>
      <c r="D210" s="142">
        <v>24</v>
      </c>
      <c r="E210" s="143" t="s">
        <v>486</v>
      </c>
      <c r="F210" s="15">
        <v>0</v>
      </c>
      <c r="G210" s="15">
        <v>0</v>
      </c>
      <c r="H210" s="14" t="s">
        <v>530</v>
      </c>
    </row>
    <row r="211" spans="2:8" x14ac:dyDescent="0.25">
      <c r="B211" s="14" t="s">
        <v>549</v>
      </c>
      <c r="C211" s="142">
        <v>98</v>
      </c>
      <c r="D211" s="142">
        <v>14</v>
      </c>
      <c r="E211" s="143" t="s">
        <v>488</v>
      </c>
      <c r="F211" s="15">
        <v>0</v>
      </c>
      <c r="G211" s="15">
        <v>0</v>
      </c>
      <c r="H211" s="14" t="s">
        <v>530</v>
      </c>
    </row>
    <row r="212" spans="2:8" x14ac:dyDescent="0.25">
      <c r="B212" s="14" t="s">
        <v>552</v>
      </c>
      <c r="C212" s="142">
        <v>98</v>
      </c>
      <c r="D212" s="142">
        <v>17</v>
      </c>
      <c r="E212" s="143" t="s">
        <v>491</v>
      </c>
      <c r="F212" s="15">
        <v>0</v>
      </c>
      <c r="G212" s="15">
        <v>0</v>
      </c>
      <c r="H212" s="14" t="s">
        <v>530</v>
      </c>
    </row>
    <row r="213" spans="2:8" x14ac:dyDescent="0.25">
      <c r="B213" s="14" t="s">
        <v>553</v>
      </c>
      <c r="C213" s="142">
        <v>98</v>
      </c>
      <c r="D213" s="142">
        <v>18</v>
      </c>
      <c r="E213" s="143" t="s">
        <v>492</v>
      </c>
      <c r="F213" s="15">
        <v>0</v>
      </c>
      <c r="G213" s="15">
        <v>0</v>
      </c>
      <c r="H213" s="14" t="s">
        <v>530</v>
      </c>
    </row>
    <row r="214" spans="2:8" x14ac:dyDescent="0.25">
      <c r="B214" s="14" t="s">
        <v>555</v>
      </c>
      <c r="C214" s="142">
        <v>98</v>
      </c>
      <c r="D214" s="142">
        <v>8</v>
      </c>
      <c r="E214" s="143" t="s">
        <v>494</v>
      </c>
      <c r="F214" s="15">
        <v>0</v>
      </c>
      <c r="G214" s="15">
        <v>0</v>
      </c>
      <c r="H214" s="14" t="s">
        <v>530</v>
      </c>
    </row>
    <row r="215" spans="2:8" x14ac:dyDescent="0.25">
      <c r="B215" s="14" t="s">
        <v>557</v>
      </c>
      <c r="C215" s="142">
        <v>98</v>
      </c>
      <c r="D215" s="142">
        <v>10</v>
      </c>
      <c r="E215" s="143" t="s">
        <v>496</v>
      </c>
      <c r="F215" s="15">
        <v>0</v>
      </c>
      <c r="G215" s="15">
        <v>0</v>
      </c>
      <c r="H215" s="14" t="s">
        <v>530</v>
      </c>
    </row>
    <row r="216" spans="2:8" x14ac:dyDescent="0.25">
      <c r="B216" s="14" t="s">
        <v>558</v>
      </c>
      <c r="C216" s="142">
        <v>98</v>
      </c>
      <c r="D216" s="142">
        <v>11</v>
      </c>
      <c r="E216" s="143" t="s">
        <v>497</v>
      </c>
      <c r="F216" s="15">
        <v>0</v>
      </c>
      <c r="G216" s="15">
        <v>0</v>
      </c>
      <c r="H216" s="14" t="s">
        <v>530</v>
      </c>
    </row>
    <row r="217" spans="2:8" x14ac:dyDescent="0.25">
      <c r="B217" s="14" t="s">
        <v>559</v>
      </c>
      <c r="C217" s="142">
        <v>98</v>
      </c>
      <c r="D217" s="142">
        <v>12</v>
      </c>
      <c r="E217" s="143" t="s">
        <v>498</v>
      </c>
      <c r="F217" s="15">
        <v>0</v>
      </c>
      <c r="G217" s="15">
        <v>0</v>
      </c>
      <c r="H217" s="14" t="s">
        <v>530</v>
      </c>
    </row>
    <row r="218" spans="2:8" x14ac:dyDescent="0.25">
      <c r="B218" s="14" t="s">
        <v>19</v>
      </c>
      <c r="C218" s="142">
        <v>1</v>
      </c>
      <c r="D218" s="142">
        <v>1</v>
      </c>
      <c r="E218" s="143" t="s">
        <v>469</v>
      </c>
      <c r="F218" s="15">
        <v>0</v>
      </c>
      <c r="G218" s="15">
        <v>0</v>
      </c>
      <c r="H218" s="14" t="s">
        <v>283</v>
      </c>
    </row>
    <row r="219" spans="2:8" x14ac:dyDescent="0.25">
      <c r="B219" s="14" t="s">
        <v>32</v>
      </c>
      <c r="C219" s="142">
        <v>1</v>
      </c>
      <c r="D219" s="142">
        <v>2</v>
      </c>
      <c r="E219" s="143" t="s">
        <v>470</v>
      </c>
      <c r="F219" s="15">
        <v>0</v>
      </c>
      <c r="G219" s="15">
        <v>0</v>
      </c>
      <c r="H219" s="14" t="s">
        <v>283</v>
      </c>
    </row>
    <row r="220" spans="2:8" x14ac:dyDescent="0.25">
      <c r="B220" s="14" t="s">
        <v>45</v>
      </c>
      <c r="C220" s="142">
        <v>1</v>
      </c>
      <c r="D220" s="142">
        <v>3</v>
      </c>
      <c r="E220" s="143" t="s">
        <v>471</v>
      </c>
      <c r="F220" s="15">
        <v>0</v>
      </c>
      <c r="G220" s="15">
        <v>0</v>
      </c>
      <c r="H220" s="14" t="s">
        <v>283</v>
      </c>
    </row>
    <row r="221" spans="2:8" x14ac:dyDescent="0.25">
      <c r="B221" s="14" t="s">
        <v>58</v>
      </c>
      <c r="C221" s="142">
        <v>1</v>
      </c>
      <c r="D221" s="142">
        <v>4</v>
      </c>
      <c r="E221" s="143" t="s">
        <v>472</v>
      </c>
      <c r="F221" s="15">
        <v>0</v>
      </c>
      <c r="G221" s="15">
        <v>0</v>
      </c>
      <c r="H221" s="14" t="s">
        <v>283</v>
      </c>
    </row>
    <row r="222" spans="2:8" x14ac:dyDescent="0.25">
      <c r="B222" s="14" t="s">
        <v>71</v>
      </c>
      <c r="C222" s="142">
        <v>1</v>
      </c>
      <c r="D222" s="142">
        <v>5</v>
      </c>
      <c r="E222" s="143" t="s">
        <v>473</v>
      </c>
      <c r="F222" s="15">
        <v>0</v>
      </c>
      <c r="G222" s="15">
        <v>0</v>
      </c>
      <c r="H222" s="14" t="s">
        <v>283</v>
      </c>
    </row>
    <row r="223" spans="2:8" x14ac:dyDescent="0.25">
      <c r="B223" s="14" t="s">
        <v>84</v>
      </c>
      <c r="C223" s="142">
        <v>1</v>
      </c>
      <c r="D223" s="142">
        <v>6</v>
      </c>
      <c r="E223" s="143" t="s">
        <v>474</v>
      </c>
      <c r="F223" s="15">
        <v>0</v>
      </c>
      <c r="G223" s="15">
        <v>0</v>
      </c>
      <c r="H223" s="14" t="s">
        <v>283</v>
      </c>
    </row>
    <row r="224" spans="2:8" x14ac:dyDescent="0.25">
      <c r="B224" s="14" t="s">
        <v>380</v>
      </c>
      <c r="C224" s="142">
        <v>1</v>
      </c>
      <c r="D224" s="142">
        <v>25</v>
      </c>
      <c r="E224" s="143" t="s">
        <v>475</v>
      </c>
      <c r="F224" s="15">
        <v>0</v>
      </c>
      <c r="G224" s="15">
        <v>0</v>
      </c>
      <c r="H224" s="14" t="s">
        <v>283</v>
      </c>
    </row>
    <row r="225" spans="2:8" x14ac:dyDescent="0.25">
      <c r="B225" s="14" t="s">
        <v>393</v>
      </c>
      <c r="C225" s="142">
        <v>1</v>
      </c>
      <c r="D225" s="142">
        <v>26</v>
      </c>
      <c r="E225" s="143" t="s">
        <v>476</v>
      </c>
      <c r="F225" s="15">
        <v>0</v>
      </c>
      <c r="G225" s="15">
        <v>0</v>
      </c>
      <c r="H225" s="14" t="s">
        <v>283</v>
      </c>
    </row>
    <row r="226" spans="2:8" x14ac:dyDescent="0.25">
      <c r="B226" s="14" t="s">
        <v>406</v>
      </c>
      <c r="C226" s="142">
        <v>1</v>
      </c>
      <c r="D226" s="142">
        <v>27</v>
      </c>
      <c r="E226" s="143" t="s">
        <v>477</v>
      </c>
      <c r="F226" s="15">
        <v>0</v>
      </c>
      <c r="G226" s="15">
        <v>0</v>
      </c>
      <c r="H226" s="14" t="s">
        <v>283</v>
      </c>
    </row>
    <row r="227" spans="2:8" x14ac:dyDescent="0.25">
      <c r="B227" s="14" t="s">
        <v>419</v>
      </c>
      <c r="C227" s="142">
        <v>1</v>
      </c>
      <c r="D227" s="142">
        <v>28</v>
      </c>
      <c r="E227" s="143" t="s">
        <v>478</v>
      </c>
      <c r="F227" s="15">
        <v>0</v>
      </c>
      <c r="G227" s="15">
        <v>0</v>
      </c>
      <c r="H227" s="14" t="s">
        <v>283</v>
      </c>
    </row>
    <row r="228" spans="2:8" x14ac:dyDescent="0.25">
      <c r="B228" s="14" t="s">
        <v>432</v>
      </c>
      <c r="C228" s="142">
        <v>1</v>
      </c>
      <c r="D228" s="142">
        <v>29</v>
      </c>
      <c r="E228" s="143" t="s">
        <v>479</v>
      </c>
      <c r="F228" s="15">
        <v>0</v>
      </c>
      <c r="G228" s="15">
        <v>0</v>
      </c>
      <c r="H228" s="14" t="s">
        <v>283</v>
      </c>
    </row>
    <row r="229" spans="2:8" x14ac:dyDescent="0.25">
      <c r="B229" s="14" t="s">
        <v>445</v>
      </c>
      <c r="C229" s="142">
        <v>1</v>
      </c>
      <c r="D229" s="142">
        <v>30</v>
      </c>
      <c r="E229" s="143" t="s">
        <v>480</v>
      </c>
      <c r="F229" s="15">
        <v>0</v>
      </c>
      <c r="G229" s="15">
        <v>0</v>
      </c>
      <c r="H229" s="14" t="s">
        <v>283</v>
      </c>
    </row>
    <row r="230" spans="2:8" x14ac:dyDescent="0.25">
      <c r="B230" s="14" t="s">
        <v>253</v>
      </c>
      <c r="C230" s="142">
        <v>1</v>
      </c>
      <c r="D230" s="142">
        <v>19</v>
      </c>
      <c r="E230" s="143" t="s">
        <v>481</v>
      </c>
      <c r="F230" s="15">
        <v>0</v>
      </c>
      <c r="G230" s="15">
        <v>0</v>
      </c>
      <c r="H230" s="14" t="s">
        <v>283</v>
      </c>
    </row>
    <row r="231" spans="2:8" x14ac:dyDescent="0.25">
      <c r="B231" s="14" t="s">
        <v>315</v>
      </c>
      <c r="C231" s="142">
        <v>1</v>
      </c>
      <c r="D231" s="142">
        <v>20</v>
      </c>
      <c r="E231" s="143" t="s">
        <v>482</v>
      </c>
      <c r="F231" s="15">
        <v>0</v>
      </c>
      <c r="G231" s="15">
        <v>0</v>
      </c>
      <c r="H231" s="14" t="s">
        <v>283</v>
      </c>
    </row>
    <row r="232" spans="2:8" x14ac:dyDescent="0.25">
      <c r="B232" s="14" t="s">
        <v>328</v>
      </c>
      <c r="C232" s="142">
        <v>1</v>
      </c>
      <c r="D232" s="142">
        <v>21</v>
      </c>
      <c r="E232" s="143" t="s">
        <v>483</v>
      </c>
      <c r="F232" s="15">
        <v>0</v>
      </c>
      <c r="G232" s="15">
        <v>0</v>
      </c>
      <c r="H232" s="14" t="s">
        <v>283</v>
      </c>
    </row>
    <row r="233" spans="2:8" x14ac:dyDescent="0.25">
      <c r="B233" s="14" t="s">
        <v>341</v>
      </c>
      <c r="C233" s="142">
        <v>1</v>
      </c>
      <c r="D233" s="142">
        <v>22</v>
      </c>
      <c r="E233" s="143" t="s">
        <v>484</v>
      </c>
      <c r="F233" s="15">
        <v>0</v>
      </c>
      <c r="G233" s="15">
        <v>0</v>
      </c>
      <c r="H233" s="14" t="s">
        <v>283</v>
      </c>
    </row>
    <row r="234" spans="2:8" x14ac:dyDescent="0.25">
      <c r="B234" s="14" t="s">
        <v>354</v>
      </c>
      <c r="C234" s="142">
        <v>1</v>
      </c>
      <c r="D234" s="142">
        <v>23</v>
      </c>
      <c r="E234" s="143" t="s">
        <v>485</v>
      </c>
      <c r="F234" s="15">
        <v>0</v>
      </c>
      <c r="G234" s="15">
        <v>0</v>
      </c>
      <c r="H234" s="14" t="s">
        <v>283</v>
      </c>
    </row>
    <row r="235" spans="2:8" x14ac:dyDescent="0.25">
      <c r="B235" s="14" t="s">
        <v>367</v>
      </c>
      <c r="C235" s="142">
        <v>1</v>
      </c>
      <c r="D235" s="142">
        <v>24</v>
      </c>
      <c r="E235" s="143" t="s">
        <v>486</v>
      </c>
      <c r="F235" s="15">
        <v>0</v>
      </c>
      <c r="G235" s="15">
        <v>0</v>
      </c>
      <c r="H235" s="14" t="s">
        <v>283</v>
      </c>
    </row>
    <row r="236" spans="2:8" x14ac:dyDescent="0.25">
      <c r="B236" s="14" t="s">
        <v>175</v>
      </c>
      <c r="C236" s="142">
        <v>1</v>
      </c>
      <c r="D236" s="142">
        <v>13</v>
      </c>
      <c r="E236" s="143" t="s">
        <v>487</v>
      </c>
      <c r="F236" s="15">
        <v>0</v>
      </c>
      <c r="G236" s="15">
        <v>0</v>
      </c>
      <c r="H236" s="14" t="s">
        <v>283</v>
      </c>
    </row>
    <row r="237" spans="2:8" x14ac:dyDescent="0.25">
      <c r="B237" s="14" t="s">
        <v>188</v>
      </c>
      <c r="C237" s="142">
        <v>1</v>
      </c>
      <c r="D237" s="142">
        <v>14</v>
      </c>
      <c r="E237" s="143" t="s">
        <v>488</v>
      </c>
      <c r="F237" s="15">
        <v>0</v>
      </c>
      <c r="G237" s="15">
        <v>0</v>
      </c>
      <c r="H237" s="14" t="s">
        <v>283</v>
      </c>
    </row>
    <row r="238" spans="2:8" x14ac:dyDescent="0.25">
      <c r="B238" s="14" t="s">
        <v>201</v>
      </c>
      <c r="C238" s="142">
        <v>1</v>
      </c>
      <c r="D238" s="142">
        <v>15</v>
      </c>
      <c r="E238" s="143" t="s">
        <v>489</v>
      </c>
      <c r="F238" s="15">
        <v>0</v>
      </c>
      <c r="G238" s="15">
        <v>0</v>
      </c>
      <c r="H238" s="14" t="s">
        <v>283</v>
      </c>
    </row>
    <row r="239" spans="2:8" x14ac:dyDescent="0.25">
      <c r="B239" s="14" t="s">
        <v>214</v>
      </c>
      <c r="C239" s="142">
        <v>1</v>
      </c>
      <c r="D239" s="142">
        <v>16</v>
      </c>
      <c r="E239" s="143" t="s">
        <v>490</v>
      </c>
      <c r="F239" s="15">
        <v>0</v>
      </c>
      <c r="G239" s="15">
        <v>0</v>
      </c>
      <c r="H239" s="14" t="s">
        <v>283</v>
      </c>
    </row>
    <row r="240" spans="2:8" x14ac:dyDescent="0.25">
      <c r="B240" s="14" t="s">
        <v>227</v>
      </c>
      <c r="C240" s="142">
        <v>1</v>
      </c>
      <c r="D240" s="142">
        <v>17</v>
      </c>
      <c r="E240" s="143" t="s">
        <v>491</v>
      </c>
      <c r="F240" s="15">
        <v>0</v>
      </c>
      <c r="G240" s="15">
        <v>0</v>
      </c>
      <c r="H240" s="14" t="s">
        <v>283</v>
      </c>
    </row>
    <row r="241" spans="2:8" x14ac:dyDescent="0.25">
      <c r="B241" s="14" t="s">
        <v>240</v>
      </c>
      <c r="C241" s="142">
        <v>1</v>
      </c>
      <c r="D241" s="142">
        <v>18</v>
      </c>
      <c r="E241" s="143" t="s">
        <v>492</v>
      </c>
      <c r="F241" s="15">
        <v>0</v>
      </c>
      <c r="G241" s="15">
        <v>0</v>
      </c>
      <c r="H241" s="14" t="s">
        <v>283</v>
      </c>
    </row>
    <row r="242" spans="2:8" x14ac:dyDescent="0.25">
      <c r="B242" s="14" t="s">
        <v>97</v>
      </c>
      <c r="C242" s="142">
        <v>1</v>
      </c>
      <c r="D242" s="142">
        <v>7</v>
      </c>
      <c r="E242" s="143" t="s">
        <v>493</v>
      </c>
      <c r="F242" s="15">
        <v>0</v>
      </c>
      <c r="G242" s="15">
        <v>0</v>
      </c>
      <c r="H242" s="14" t="s">
        <v>283</v>
      </c>
    </row>
    <row r="243" spans="2:8" x14ac:dyDescent="0.25">
      <c r="B243" s="14" t="s">
        <v>110</v>
      </c>
      <c r="C243" s="142">
        <v>1</v>
      </c>
      <c r="D243" s="142">
        <v>8</v>
      </c>
      <c r="E243" s="143" t="s">
        <v>494</v>
      </c>
      <c r="F243" s="15">
        <v>0</v>
      </c>
      <c r="G243" s="15">
        <v>0</v>
      </c>
      <c r="H243" s="14" t="s">
        <v>283</v>
      </c>
    </row>
    <row r="244" spans="2:8" x14ac:dyDescent="0.25">
      <c r="B244" s="14" t="s">
        <v>123</v>
      </c>
      <c r="C244" s="142">
        <v>1</v>
      </c>
      <c r="D244" s="142">
        <v>9</v>
      </c>
      <c r="E244" s="143" t="s">
        <v>495</v>
      </c>
      <c r="F244" s="15">
        <v>0</v>
      </c>
      <c r="G244" s="15">
        <v>0</v>
      </c>
      <c r="H244" s="14" t="s">
        <v>283</v>
      </c>
    </row>
    <row r="245" spans="2:8" x14ac:dyDescent="0.25">
      <c r="B245" s="14" t="s">
        <v>136</v>
      </c>
      <c r="C245" s="142">
        <v>1</v>
      </c>
      <c r="D245" s="142">
        <v>10</v>
      </c>
      <c r="E245" s="143" t="s">
        <v>496</v>
      </c>
      <c r="F245" s="15">
        <v>0</v>
      </c>
      <c r="G245" s="15">
        <v>0</v>
      </c>
      <c r="H245" s="14" t="s">
        <v>283</v>
      </c>
    </row>
    <row r="246" spans="2:8" x14ac:dyDescent="0.25">
      <c r="B246" s="14" t="s">
        <v>149</v>
      </c>
      <c r="C246" s="142">
        <v>1</v>
      </c>
      <c r="D246" s="142">
        <v>11</v>
      </c>
      <c r="E246" s="143" t="s">
        <v>497</v>
      </c>
      <c r="F246" s="15">
        <v>0</v>
      </c>
      <c r="G246" s="15">
        <v>0</v>
      </c>
      <c r="H246" s="14" t="s">
        <v>283</v>
      </c>
    </row>
    <row r="247" spans="2:8" x14ac:dyDescent="0.25">
      <c r="B247" s="14" t="s">
        <v>162</v>
      </c>
      <c r="C247" s="142">
        <v>1</v>
      </c>
      <c r="D247" s="142">
        <v>12</v>
      </c>
      <c r="E247" s="143" t="s">
        <v>498</v>
      </c>
      <c r="F247" s="15">
        <v>0</v>
      </c>
      <c r="G247" s="15">
        <v>0</v>
      </c>
      <c r="H247" s="14" t="s">
        <v>283</v>
      </c>
    </row>
    <row r="248" spans="2:8" x14ac:dyDescent="0.25">
      <c r="B248" s="14" t="s">
        <v>381</v>
      </c>
      <c r="C248" s="142">
        <v>10</v>
      </c>
      <c r="D248" s="142">
        <v>25</v>
      </c>
      <c r="E248" s="143" t="s">
        <v>475</v>
      </c>
      <c r="F248" s="15">
        <v>0</v>
      </c>
      <c r="G248" s="15">
        <v>0</v>
      </c>
      <c r="H248" s="14" t="s">
        <v>294</v>
      </c>
    </row>
    <row r="249" spans="2:8" x14ac:dyDescent="0.25">
      <c r="B249" s="14" t="s">
        <v>394</v>
      </c>
      <c r="C249" s="142">
        <v>10</v>
      </c>
      <c r="D249" s="142">
        <v>26</v>
      </c>
      <c r="E249" s="143" t="s">
        <v>476</v>
      </c>
      <c r="F249" s="15">
        <v>0</v>
      </c>
      <c r="G249" s="15">
        <v>0</v>
      </c>
      <c r="H249" s="14" t="s">
        <v>294</v>
      </c>
    </row>
    <row r="250" spans="2:8" x14ac:dyDescent="0.25">
      <c r="B250" s="14" t="s">
        <v>407</v>
      </c>
      <c r="C250" s="142">
        <v>10</v>
      </c>
      <c r="D250" s="142">
        <v>27</v>
      </c>
      <c r="E250" s="143" t="s">
        <v>477</v>
      </c>
      <c r="F250" s="15">
        <v>0</v>
      </c>
      <c r="G250" s="15">
        <v>0</v>
      </c>
      <c r="H250" s="14" t="s">
        <v>294</v>
      </c>
    </row>
    <row r="251" spans="2:8" x14ac:dyDescent="0.25">
      <c r="B251" s="14" t="s">
        <v>420</v>
      </c>
      <c r="C251" s="142">
        <v>10</v>
      </c>
      <c r="D251" s="142">
        <v>28</v>
      </c>
      <c r="E251" s="143" t="s">
        <v>478</v>
      </c>
      <c r="F251" s="15">
        <v>0</v>
      </c>
      <c r="G251" s="15">
        <v>0</v>
      </c>
      <c r="H251" s="14" t="s">
        <v>294</v>
      </c>
    </row>
    <row r="252" spans="2:8" x14ac:dyDescent="0.25">
      <c r="B252" s="14" t="s">
        <v>433</v>
      </c>
      <c r="C252" s="142">
        <v>10</v>
      </c>
      <c r="D252" s="142">
        <v>29</v>
      </c>
      <c r="E252" s="143" t="s">
        <v>479</v>
      </c>
      <c r="F252" s="15">
        <v>0</v>
      </c>
      <c r="G252" s="15">
        <v>0</v>
      </c>
      <c r="H252" s="14" t="s">
        <v>294</v>
      </c>
    </row>
    <row r="253" spans="2:8" x14ac:dyDescent="0.25">
      <c r="B253" s="14" t="s">
        <v>446</v>
      </c>
      <c r="C253" s="142">
        <v>10</v>
      </c>
      <c r="D253" s="142">
        <v>30</v>
      </c>
      <c r="E253" s="143" t="s">
        <v>480</v>
      </c>
      <c r="F253" s="15">
        <v>0</v>
      </c>
      <c r="G253" s="15">
        <v>0</v>
      </c>
      <c r="H253" s="14" t="s">
        <v>294</v>
      </c>
    </row>
    <row r="254" spans="2:8" x14ac:dyDescent="0.25">
      <c r="B254" s="14" t="s">
        <v>342</v>
      </c>
      <c r="C254" s="142">
        <v>10</v>
      </c>
      <c r="D254" s="142">
        <v>22</v>
      </c>
      <c r="E254" s="143" t="s">
        <v>484</v>
      </c>
      <c r="F254" s="15">
        <v>0</v>
      </c>
      <c r="G254" s="15">
        <v>0</v>
      </c>
      <c r="H254" s="14" t="s">
        <v>294</v>
      </c>
    </row>
    <row r="255" spans="2:8" x14ac:dyDescent="0.25">
      <c r="B255" s="14" t="s">
        <v>355</v>
      </c>
      <c r="C255" s="142">
        <v>10</v>
      </c>
      <c r="D255" s="142">
        <v>23</v>
      </c>
      <c r="E255" s="143" t="s">
        <v>485</v>
      </c>
      <c r="F255" s="15">
        <v>0</v>
      </c>
      <c r="G255" s="15">
        <v>0</v>
      </c>
      <c r="H255" s="14" t="s">
        <v>294</v>
      </c>
    </row>
    <row r="256" spans="2:8" x14ac:dyDescent="0.25">
      <c r="B256" s="14" t="s">
        <v>368</v>
      </c>
      <c r="C256" s="142">
        <v>10</v>
      </c>
      <c r="D256" s="142">
        <v>24</v>
      </c>
      <c r="E256" s="143" t="s">
        <v>486</v>
      </c>
      <c r="F256" s="15">
        <v>0</v>
      </c>
      <c r="G256" s="15">
        <v>0</v>
      </c>
      <c r="H256" s="14" t="s">
        <v>294</v>
      </c>
    </row>
    <row r="257" spans="2:8" x14ac:dyDescent="0.25">
      <c r="B257" s="14" t="s">
        <v>23</v>
      </c>
      <c r="C257" s="142">
        <v>13</v>
      </c>
      <c r="D257" s="142">
        <v>1</v>
      </c>
      <c r="E257" s="143" t="s">
        <v>469</v>
      </c>
      <c r="F257" s="15">
        <v>0</v>
      </c>
      <c r="G257" s="15">
        <v>0</v>
      </c>
      <c r="H257" s="14" t="s">
        <v>285</v>
      </c>
    </row>
    <row r="258" spans="2:8" x14ac:dyDescent="0.25">
      <c r="B258" s="14" t="s">
        <v>36</v>
      </c>
      <c r="C258" s="142">
        <v>13</v>
      </c>
      <c r="D258" s="142">
        <v>2</v>
      </c>
      <c r="E258" s="143" t="s">
        <v>470</v>
      </c>
      <c r="F258" s="15">
        <v>0</v>
      </c>
      <c r="G258" s="15">
        <v>0</v>
      </c>
      <c r="H258" s="14" t="s">
        <v>285</v>
      </c>
    </row>
    <row r="259" spans="2:8" x14ac:dyDescent="0.25">
      <c r="B259" s="14" t="s">
        <v>49</v>
      </c>
      <c r="C259" s="142">
        <v>13</v>
      </c>
      <c r="D259" s="142">
        <v>3</v>
      </c>
      <c r="E259" s="143" t="s">
        <v>471</v>
      </c>
      <c r="F259" s="15">
        <v>0</v>
      </c>
      <c r="G259" s="15">
        <v>0</v>
      </c>
      <c r="H259" s="14" t="s">
        <v>285</v>
      </c>
    </row>
    <row r="260" spans="2:8" x14ac:dyDescent="0.25">
      <c r="B260" s="14" t="s">
        <v>62</v>
      </c>
      <c r="C260" s="142">
        <v>13</v>
      </c>
      <c r="D260" s="142">
        <v>4</v>
      </c>
      <c r="E260" s="143" t="s">
        <v>472</v>
      </c>
      <c r="F260" s="15">
        <v>0</v>
      </c>
      <c r="G260" s="15">
        <v>0</v>
      </c>
      <c r="H260" s="14" t="s">
        <v>285</v>
      </c>
    </row>
    <row r="261" spans="2:8" x14ac:dyDescent="0.25">
      <c r="B261" s="14" t="s">
        <v>75</v>
      </c>
      <c r="C261" s="142">
        <v>13</v>
      </c>
      <c r="D261" s="142">
        <v>5</v>
      </c>
      <c r="E261" s="143" t="s">
        <v>473</v>
      </c>
      <c r="F261" s="15">
        <v>0</v>
      </c>
      <c r="G261" s="15">
        <v>0</v>
      </c>
      <c r="H261" s="14" t="s">
        <v>285</v>
      </c>
    </row>
    <row r="262" spans="2:8" x14ac:dyDescent="0.25">
      <c r="B262" s="14" t="s">
        <v>88</v>
      </c>
      <c r="C262" s="142">
        <v>13</v>
      </c>
      <c r="D262" s="142">
        <v>6</v>
      </c>
      <c r="E262" s="143" t="s">
        <v>474</v>
      </c>
      <c r="F262" s="15">
        <v>0</v>
      </c>
      <c r="G262" s="15">
        <v>0</v>
      </c>
      <c r="H262" s="14" t="s">
        <v>285</v>
      </c>
    </row>
    <row r="263" spans="2:8" x14ac:dyDescent="0.25">
      <c r="B263" s="14" t="s">
        <v>384</v>
      </c>
      <c r="C263" s="142">
        <v>13</v>
      </c>
      <c r="D263" s="142">
        <v>25</v>
      </c>
      <c r="E263" s="143" t="s">
        <v>475</v>
      </c>
      <c r="F263" s="15">
        <v>0</v>
      </c>
      <c r="G263" s="15">
        <v>0</v>
      </c>
      <c r="H263" s="14" t="s">
        <v>285</v>
      </c>
    </row>
    <row r="264" spans="2:8" x14ac:dyDescent="0.25">
      <c r="B264" s="14" t="s">
        <v>397</v>
      </c>
      <c r="C264" s="142">
        <v>13</v>
      </c>
      <c r="D264" s="142">
        <v>26</v>
      </c>
      <c r="E264" s="143" t="s">
        <v>476</v>
      </c>
      <c r="F264" s="15">
        <v>0</v>
      </c>
      <c r="G264" s="15">
        <v>0</v>
      </c>
      <c r="H264" s="14" t="s">
        <v>285</v>
      </c>
    </row>
    <row r="265" spans="2:8" x14ac:dyDescent="0.25">
      <c r="B265" s="14" t="s">
        <v>410</v>
      </c>
      <c r="C265" s="142">
        <v>13</v>
      </c>
      <c r="D265" s="142">
        <v>27</v>
      </c>
      <c r="E265" s="143" t="s">
        <v>477</v>
      </c>
      <c r="F265" s="15">
        <v>0</v>
      </c>
      <c r="G265" s="15">
        <v>0</v>
      </c>
      <c r="H265" s="14" t="s">
        <v>285</v>
      </c>
    </row>
    <row r="266" spans="2:8" x14ac:dyDescent="0.25">
      <c r="B266" s="14" t="s">
        <v>423</v>
      </c>
      <c r="C266" s="142">
        <v>13</v>
      </c>
      <c r="D266" s="142">
        <v>28</v>
      </c>
      <c r="E266" s="143" t="s">
        <v>478</v>
      </c>
      <c r="F266" s="15">
        <v>0</v>
      </c>
      <c r="G266" s="15">
        <v>0</v>
      </c>
      <c r="H266" s="14" t="s">
        <v>285</v>
      </c>
    </row>
    <row r="267" spans="2:8" x14ac:dyDescent="0.25">
      <c r="B267" s="14" t="s">
        <v>436</v>
      </c>
      <c r="C267" s="142">
        <v>13</v>
      </c>
      <c r="D267" s="142">
        <v>29</v>
      </c>
      <c r="E267" s="143" t="s">
        <v>479</v>
      </c>
      <c r="F267" s="15">
        <v>0</v>
      </c>
      <c r="G267" s="15">
        <v>0</v>
      </c>
      <c r="H267" s="14" t="s">
        <v>285</v>
      </c>
    </row>
    <row r="268" spans="2:8" x14ac:dyDescent="0.25">
      <c r="B268" s="14" t="s">
        <v>449</v>
      </c>
      <c r="C268" s="142">
        <v>13</v>
      </c>
      <c r="D268" s="142">
        <v>30</v>
      </c>
      <c r="E268" s="143" t="s">
        <v>480</v>
      </c>
      <c r="F268" s="15">
        <v>0</v>
      </c>
      <c r="G268" s="15">
        <v>0</v>
      </c>
      <c r="H268" s="14" t="s">
        <v>285</v>
      </c>
    </row>
    <row r="269" spans="2:8" x14ac:dyDescent="0.25">
      <c r="B269" s="14" t="s">
        <v>257</v>
      </c>
      <c r="C269" s="142">
        <v>13</v>
      </c>
      <c r="D269" s="142">
        <v>19</v>
      </c>
      <c r="E269" s="143" t="s">
        <v>481</v>
      </c>
      <c r="F269" s="15">
        <v>0</v>
      </c>
      <c r="G269" s="15">
        <v>0</v>
      </c>
      <c r="H269" s="14" t="s">
        <v>285</v>
      </c>
    </row>
    <row r="270" spans="2:8" x14ac:dyDescent="0.25">
      <c r="B270" s="14" t="s">
        <v>319</v>
      </c>
      <c r="C270" s="142">
        <v>13</v>
      </c>
      <c r="D270" s="142">
        <v>20</v>
      </c>
      <c r="E270" s="143" t="s">
        <v>482</v>
      </c>
      <c r="F270" s="15">
        <v>0</v>
      </c>
      <c r="G270" s="15">
        <v>0</v>
      </c>
      <c r="H270" s="14" t="s">
        <v>285</v>
      </c>
    </row>
    <row r="271" spans="2:8" x14ac:dyDescent="0.25">
      <c r="B271" s="14" t="s">
        <v>332</v>
      </c>
      <c r="C271" s="142">
        <v>13</v>
      </c>
      <c r="D271" s="142">
        <v>21</v>
      </c>
      <c r="E271" s="143" t="s">
        <v>483</v>
      </c>
      <c r="F271" s="15">
        <v>0</v>
      </c>
      <c r="G271" s="15">
        <v>0</v>
      </c>
      <c r="H271" s="14" t="s">
        <v>285</v>
      </c>
    </row>
    <row r="272" spans="2:8" x14ac:dyDescent="0.25">
      <c r="B272" s="14" t="s">
        <v>345</v>
      </c>
      <c r="C272" s="142">
        <v>13</v>
      </c>
      <c r="D272" s="142">
        <v>22</v>
      </c>
      <c r="E272" s="143" t="s">
        <v>484</v>
      </c>
      <c r="F272" s="15">
        <v>0</v>
      </c>
      <c r="G272" s="15">
        <v>0</v>
      </c>
      <c r="H272" s="14" t="s">
        <v>285</v>
      </c>
    </row>
    <row r="273" spans="2:8" x14ac:dyDescent="0.25">
      <c r="B273" s="14" t="s">
        <v>358</v>
      </c>
      <c r="C273" s="142">
        <v>13</v>
      </c>
      <c r="D273" s="142">
        <v>23</v>
      </c>
      <c r="E273" s="143" t="s">
        <v>485</v>
      </c>
      <c r="F273" s="15">
        <v>0</v>
      </c>
      <c r="G273" s="15">
        <v>0</v>
      </c>
      <c r="H273" s="14" t="s">
        <v>285</v>
      </c>
    </row>
    <row r="274" spans="2:8" x14ac:dyDescent="0.25">
      <c r="B274" s="14" t="s">
        <v>371</v>
      </c>
      <c r="C274" s="142">
        <v>13</v>
      </c>
      <c r="D274" s="142">
        <v>24</v>
      </c>
      <c r="E274" s="143" t="s">
        <v>486</v>
      </c>
      <c r="F274" s="15">
        <v>0</v>
      </c>
      <c r="G274" s="15">
        <v>0</v>
      </c>
      <c r="H274" s="14" t="s">
        <v>285</v>
      </c>
    </row>
    <row r="275" spans="2:8" x14ac:dyDescent="0.25">
      <c r="B275" s="14" t="s">
        <v>179</v>
      </c>
      <c r="C275" s="142">
        <v>13</v>
      </c>
      <c r="D275" s="142">
        <v>13</v>
      </c>
      <c r="E275" s="143" t="s">
        <v>487</v>
      </c>
      <c r="F275" s="15">
        <v>0</v>
      </c>
      <c r="G275" s="15">
        <v>0</v>
      </c>
      <c r="H275" s="14" t="s">
        <v>285</v>
      </c>
    </row>
    <row r="276" spans="2:8" x14ac:dyDescent="0.25">
      <c r="B276" s="14" t="s">
        <v>192</v>
      </c>
      <c r="C276" s="142">
        <v>13</v>
      </c>
      <c r="D276" s="142">
        <v>14</v>
      </c>
      <c r="E276" s="143" t="s">
        <v>488</v>
      </c>
      <c r="F276" s="15">
        <v>0</v>
      </c>
      <c r="G276" s="15">
        <v>0</v>
      </c>
      <c r="H276" s="14" t="s">
        <v>285</v>
      </c>
    </row>
    <row r="277" spans="2:8" x14ac:dyDescent="0.25">
      <c r="B277" s="14" t="s">
        <v>205</v>
      </c>
      <c r="C277" s="142">
        <v>13</v>
      </c>
      <c r="D277" s="142">
        <v>15</v>
      </c>
      <c r="E277" s="143" t="s">
        <v>489</v>
      </c>
      <c r="F277" s="15">
        <v>0</v>
      </c>
      <c r="G277" s="15">
        <v>0</v>
      </c>
      <c r="H277" s="14" t="s">
        <v>285</v>
      </c>
    </row>
    <row r="278" spans="2:8" x14ac:dyDescent="0.25">
      <c r="B278" s="14" t="s">
        <v>218</v>
      </c>
      <c r="C278" s="142">
        <v>13</v>
      </c>
      <c r="D278" s="142">
        <v>16</v>
      </c>
      <c r="E278" s="143" t="s">
        <v>490</v>
      </c>
      <c r="F278" s="15">
        <v>0</v>
      </c>
      <c r="G278" s="15">
        <v>0</v>
      </c>
      <c r="H278" s="14" t="s">
        <v>285</v>
      </c>
    </row>
    <row r="279" spans="2:8" x14ac:dyDescent="0.25">
      <c r="B279" s="14" t="s">
        <v>231</v>
      </c>
      <c r="C279" s="142">
        <v>13</v>
      </c>
      <c r="D279" s="142">
        <v>17</v>
      </c>
      <c r="E279" s="143" t="s">
        <v>491</v>
      </c>
      <c r="F279" s="15">
        <v>0</v>
      </c>
      <c r="G279" s="15">
        <v>0</v>
      </c>
      <c r="H279" s="14" t="s">
        <v>285</v>
      </c>
    </row>
    <row r="280" spans="2:8" x14ac:dyDescent="0.25">
      <c r="B280" s="14" t="s">
        <v>244</v>
      </c>
      <c r="C280" s="142">
        <v>13</v>
      </c>
      <c r="D280" s="142">
        <v>18</v>
      </c>
      <c r="E280" s="143" t="s">
        <v>492</v>
      </c>
      <c r="F280" s="15">
        <v>0</v>
      </c>
      <c r="G280" s="15">
        <v>0</v>
      </c>
      <c r="H280" s="14" t="s">
        <v>285</v>
      </c>
    </row>
    <row r="281" spans="2:8" x14ac:dyDescent="0.25">
      <c r="B281" s="14" t="s">
        <v>101</v>
      </c>
      <c r="C281" s="142">
        <v>13</v>
      </c>
      <c r="D281" s="142">
        <v>7</v>
      </c>
      <c r="E281" s="143" t="s">
        <v>493</v>
      </c>
      <c r="F281" s="15">
        <v>0</v>
      </c>
      <c r="G281" s="15">
        <v>0</v>
      </c>
      <c r="H281" s="14" t="s">
        <v>285</v>
      </c>
    </row>
    <row r="282" spans="2:8" x14ac:dyDescent="0.25">
      <c r="B282" s="14" t="s">
        <v>114</v>
      </c>
      <c r="C282" s="142">
        <v>13</v>
      </c>
      <c r="D282" s="142">
        <v>8</v>
      </c>
      <c r="E282" s="143" t="s">
        <v>494</v>
      </c>
      <c r="F282" s="15">
        <v>0</v>
      </c>
      <c r="G282" s="15">
        <v>0</v>
      </c>
      <c r="H282" s="14" t="s">
        <v>285</v>
      </c>
    </row>
    <row r="283" spans="2:8" x14ac:dyDescent="0.25">
      <c r="B283" s="14" t="s">
        <v>127</v>
      </c>
      <c r="C283" s="142">
        <v>13</v>
      </c>
      <c r="D283" s="142">
        <v>9</v>
      </c>
      <c r="E283" s="143" t="s">
        <v>495</v>
      </c>
      <c r="F283" s="15">
        <v>0</v>
      </c>
      <c r="G283" s="15">
        <v>0</v>
      </c>
      <c r="H283" s="14" t="s">
        <v>285</v>
      </c>
    </row>
    <row r="284" spans="2:8" x14ac:dyDescent="0.25">
      <c r="B284" s="14" t="s">
        <v>140</v>
      </c>
      <c r="C284" s="142">
        <v>13</v>
      </c>
      <c r="D284" s="142">
        <v>10</v>
      </c>
      <c r="E284" s="143" t="s">
        <v>496</v>
      </c>
      <c r="F284" s="15">
        <v>0</v>
      </c>
      <c r="G284" s="15">
        <v>0</v>
      </c>
      <c r="H284" s="14" t="s">
        <v>285</v>
      </c>
    </row>
    <row r="285" spans="2:8" x14ac:dyDescent="0.25">
      <c r="B285" s="14" t="s">
        <v>153</v>
      </c>
      <c r="C285" s="142">
        <v>13</v>
      </c>
      <c r="D285" s="142">
        <v>11</v>
      </c>
      <c r="E285" s="143" t="s">
        <v>497</v>
      </c>
      <c r="F285" s="15">
        <v>0</v>
      </c>
      <c r="G285" s="15">
        <v>0</v>
      </c>
      <c r="H285" s="14" t="s">
        <v>285</v>
      </c>
    </row>
    <row r="286" spans="2:8" x14ac:dyDescent="0.25">
      <c r="B286" s="14" t="s">
        <v>166</v>
      </c>
      <c r="C286" s="142">
        <v>13</v>
      </c>
      <c r="D286" s="142">
        <v>12</v>
      </c>
      <c r="E286" s="143" t="s">
        <v>498</v>
      </c>
      <c r="F286" s="15">
        <v>0</v>
      </c>
      <c r="G286" s="15">
        <v>0</v>
      </c>
      <c r="H286" s="14" t="s">
        <v>285</v>
      </c>
    </row>
    <row r="287" spans="2:8" x14ac:dyDescent="0.25">
      <c r="B287" s="14" t="s">
        <v>43</v>
      </c>
      <c r="C287" s="142">
        <v>33</v>
      </c>
      <c r="D287" s="142">
        <v>2</v>
      </c>
      <c r="E287" s="143" t="s">
        <v>470</v>
      </c>
      <c r="F287" s="15">
        <v>0</v>
      </c>
      <c r="G287" s="15">
        <v>0</v>
      </c>
      <c r="H287" s="14" t="s">
        <v>291</v>
      </c>
    </row>
    <row r="288" spans="2:8" x14ac:dyDescent="0.25">
      <c r="B288" s="14" t="s">
        <v>391</v>
      </c>
      <c r="C288" s="142">
        <v>33</v>
      </c>
      <c r="D288" s="142">
        <v>25</v>
      </c>
      <c r="E288" s="143" t="s">
        <v>475</v>
      </c>
      <c r="F288" s="15">
        <v>0</v>
      </c>
      <c r="G288" s="15">
        <v>0</v>
      </c>
      <c r="H288" s="14" t="s">
        <v>291</v>
      </c>
    </row>
    <row r="289" spans="2:8" x14ac:dyDescent="0.25">
      <c r="B289" s="14" t="s">
        <v>404</v>
      </c>
      <c r="C289" s="142">
        <v>33</v>
      </c>
      <c r="D289" s="142">
        <v>26</v>
      </c>
      <c r="E289" s="143" t="s">
        <v>476</v>
      </c>
      <c r="F289" s="15">
        <v>0</v>
      </c>
      <c r="G289" s="15">
        <v>0</v>
      </c>
      <c r="H289" s="14" t="s">
        <v>291</v>
      </c>
    </row>
    <row r="290" spans="2:8" x14ac:dyDescent="0.25">
      <c r="B290" s="14" t="s">
        <v>417</v>
      </c>
      <c r="C290" s="142">
        <v>33</v>
      </c>
      <c r="D290" s="142">
        <v>27</v>
      </c>
      <c r="E290" s="143" t="s">
        <v>477</v>
      </c>
      <c r="F290" s="15">
        <v>0</v>
      </c>
      <c r="G290" s="15">
        <v>0</v>
      </c>
      <c r="H290" s="14" t="s">
        <v>291</v>
      </c>
    </row>
    <row r="291" spans="2:8" x14ac:dyDescent="0.25">
      <c r="B291" s="14" t="s">
        <v>430</v>
      </c>
      <c r="C291" s="142">
        <v>33</v>
      </c>
      <c r="D291" s="142">
        <v>28</v>
      </c>
      <c r="E291" s="143" t="s">
        <v>478</v>
      </c>
      <c r="F291" s="15">
        <v>0</v>
      </c>
      <c r="G291" s="15">
        <v>0</v>
      </c>
      <c r="H291" s="14" t="s">
        <v>291</v>
      </c>
    </row>
    <row r="292" spans="2:8" x14ac:dyDescent="0.25">
      <c r="B292" s="14" t="s">
        <v>443</v>
      </c>
      <c r="C292" s="142">
        <v>33</v>
      </c>
      <c r="D292" s="142">
        <v>29</v>
      </c>
      <c r="E292" s="143" t="s">
        <v>479</v>
      </c>
      <c r="F292" s="15">
        <v>0</v>
      </c>
      <c r="G292" s="15">
        <v>0</v>
      </c>
      <c r="H292" s="14" t="s">
        <v>291</v>
      </c>
    </row>
    <row r="293" spans="2:8" x14ac:dyDescent="0.25">
      <c r="B293" s="14" t="s">
        <v>456</v>
      </c>
      <c r="C293" s="142">
        <v>33</v>
      </c>
      <c r="D293" s="142">
        <v>30</v>
      </c>
      <c r="E293" s="143" t="s">
        <v>480</v>
      </c>
      <c r="F293" s="15">
        <v>0</v>
      </c>
      <c r="G293" s="15">
        <v>0</v>
      </c>
      <c r="H293" s="14" t="s">
        <v>291</v>
      </c>
    </row>
    <row r="294" spans="2:8" x14ac:dyDescent="0.25">
      <c r="B294" s="14" t="s">
        <v>352</v>
      </c>
      <c r="C294" s="142">
        <v>33</v>
      </c>
      <c r="D294" s="142">
        <v>22</v>
      </c>
      <c r="E294" s="143" t="s">
        <v>484</v>
      </c>
      <c r="F294" s="15">
        <v>0</v>
      </c>
      <c r="G294" s="15">
        <v>0</v>
      </c>
      <c r="H294" s="14" t="s">
        <v>291</v>
      </c>
    </row>
    <row r="295" spans="2:8" x14ac:dyDescent="0.25">
      <c r="B295" s="14" t="s">
        <v>365</v>
      </c>
      <c r="C295" s="142">
        <v>33</v>
      </c>
      <c r="D295" s="142">
        <v>23</v>
      </c>
      <c r="E295" s="143" t="s">
        <v>485</v>
      </c>
      <c r="F295" s="15">
        <v>0</v>
      </c>
      <c r="G295" s="15">
        <v>0</v>
      </c>
      <c r="H295" s="14" t="s">
        <v>291</v>
      </c>
    </row>
    <row r="296" spans="2:8" x14ac:dyDescent="0.25">
      <c r="B296" s="14" t="s">
        <v>378</v>
      </c>
      <c r="C296" s="142">
        <v>33</v>
      </c>
      <c r="D296" s="142">
        <v>24</v>
      </c>
      <c r="E296" s="143" t="s">
        <v>486</v>
      </c>
      <c r="F296" s="15">
        <v>0</v>
      </c>
      <c r="G296" s="15">
        <v>0</v>
      </c>
      <c r="H296" s="14" t="s">
        <v>291</v>
      </c>
    </row>
    <row r="297" spans="2:8" x14ac:dyDescent="0.25">
      <c r="B297" s="14" t="s">
        <v>199</v>
      </c>
      <c r="C297" s="142">
        <v>33</v>
      </c>
      <c r="D297" s="142">
        <v>14</v>
      </c>
      <c r="E297" s="143" t="s">
        <v>488</v>
      </c>
      <c r="F297" s="15">
        <v>0</v>
      </c>
      <c r="G297" s="15">
        <v>0</v>
      </c>
      <c r="H297" s="14" t="s">
        <v>291</v>
      </c>
    </row>
    <row r="298" spans="2:8" x14ac:dyDescent="0.25">
      <c r="B298" s="14" t="s">
        <v>238</v>
      </c>
      <c r="C298" s="142">
        <v>33</v>
      </c>
      <c r="D298" s="142">
        <v>17</v>
      </c>
      <c r="E298" s="143" t="s">
        <v>491</v>
      </c>
      <c r="F298" s="15">
        <v>0</v>
      </c>
      <c r="G298" s="15">
        <v>0</v>
      </c>
      <c r="H298" s="14" t="s">
        <v>291</v>
      </c>
    </row>
    <row r="299" spans="2:8" x14ac:dyDescent="0.25">
      <c r="B299" s="14" t="s">
        <v>121</v>
      </c>
      <c r="C299" s="142">
        <v>33</v>
      </c>
      <c r="D299" s="142">
        <v>8</v>
      </c>
      <c r="E299" s="143" t="s">
        <v>494</v>
      </c>
      <c r="F299" s="15">
        <v>0</v>
      </c>
      <c r="G299" s="15">
        <v>0</v>
      </c>
      <c r="H299" s="14" t="s">
        <v>291</v>
      </c>
    </row>
    <row r="300" spans="2:8" x14ac:dyDescent="0.25">
      <c r="B300" s="14" t="s">
        <v>41</v>
      </c>
      <c r="C300" s="142">
        <v>31</v>
      </c>
      <c r="D300" s="142">
        <v>2</v>
      </c>
      <c r="E300" s="143" t="s">
        <v>470</v>
      </c>
      <c r="F300" s="15">
        <v>0</v>
      </c>
      <c r="G300" s="15">
        <v>0</v>
      </c>
      <c r="H300" s="14" t="s">
        <v>289</v>
      </c>
    </row>
    <row r="301" spans="2:8" x14ac:dyDescent="0.25">
      <c r="B301" s="14" t="s">
        <v>54</v>
      </c>
      <c r="C301" s="142">
        <v>31</v>
      </c>
      <c r="D301" s="142">
        <v>3</v>
      </c>
      <c r="E301" s="143" t="s">
        <v>471</v>
      </c>
      <c r="F301" s="15">
        <v>0</v>
      </c>
      <c r="G301" s="15">
        <v>0</v>
      </c>
      <c r="H301" s="14" t="s">
        <v>289</v>
      </c>
    </row>
    <row r="302" spans="2:8" x14ac:dyDescent="0.25">
      <c r="B302" s="14" t="s">
        <v>67</v>
      </c>
      <c r="C302" s="142">
        <v>31</v>
      </c>
      <c r="D302" s="142">
        <v>4</v>
      </c>
      <c r="E302" s="143" t="s">
        <v>472</v>
      </c>
      <c r="F302" s="15">
        <v>0</v>
      </c>
      <c r="G302" s="15">
        <v>0</v>
      </c>
      <c r="H302" s="14" t="s">
        <v>289</v>
      </c>
    </row>
    <row r="303" spans="2:8" x14ac:dyDescent="0.25">
      <c r="B303" s="14" t="s">
        <v>80</v>
      </c>
      <c r="C303" s="142">
        <v>31</v>
      </c>
      <c r="D303" s="142">
        <v>5</v>
      </c>
      <c r="E303" s="143" t="s">
        <v>473</v>
      </c>
      <c r="F303" s="15">
        <v>0</v>
      </c>
      <c r="G303" s="15">
        <v>0</v>
      </c>
      <c r="H303" s="14" t="s">
        <v>289</v>
      </c>
    </row>
    <row r="304" spans="2:8" x14ac:dyDescent="0.25">
      <c r="B304" s="14" t="s">
        <v>93</v>
      </c>
      <c r="C304" s="142">
        <v>31</v>
      </c>
      <c r="D304" s="142">
        <v>6</v>
      </c>
      <c r="E304" s="143" t="s">
        <v>474</v>
      </c>
      <c r="F304" s="15">
        <v>0</v>
      </c>
      <c r="G304" s="15">
        <v>0</v>
      </c>
      <c r="H304" s="14" t="s">
        <v>289</v>
      </c>
    </row>
    <row r="305" spans="2:8" x14ac:dyDescent="0.25">
      <c r="B305" s="14" t="s">
        <v>389</v>
      </c>
      <c r="C305" s="142">
        <v>31</v>
      </c>
      <c r="D305" s="142">
        <v>25</v>
      </c>
      <c r="E305" s="143" t="s">
        <v>475</v>
      </c>
      <c r="F305" s="15">
        <v>0</v>
      </c>
      <c r="G305" s="15">
        <v>0</v>
      </c>
      <c r="H305" s="14" t="s">
        <v>289</v>
      </c>
    </row>
    <row r="306" spans="2:8" x14ac:dyDescent="0.25">
      <c r="B306" s="14" t="s">
        <v>402</v>
      </c>
      <c r="C306" s="142">
        <v>31</v>
      </c>
      <c r="D306" s="142">
        <v>26</v>
      </c>
      <c r="E306" s="143" t="s">
        <v>476</v>
      </c>
      <c r="F306" s="15">
        <v>0</v>
      </c>
      <c r="G306" s="15">
        <v>0</v>
      </c>
      <c r="H306" s="14" t="s">
        <v>289</v>
      </c>
    </row>
    <row r="307" spans="2:8" x14ac:dyDescent="0.25">
      <c r="B307" s="14" t="s">
        <v>415</v>
      </c>
      <c r="C307" s="142">
        <v>31</v>
      </c>
      <c r="D307" s="142">
        <v>27</v>
      </c>
      <c r="E307" s="143" t="s">
        <v>477</v>
      </c>
      <c r="F307" s="15">
        <v>0</v>
      </c>
      <c r="G307" s="15">
        <v>0</v>
      </c>
      <c r="H307" s="14" t="s">
        <v>289</v>
      </c>
    </row>
    <row r="308" spans="2:8" x14ac:dyDescent="0.25">
      <c r="B308" s="14" t="s">
        <v>428</v>
      </c>
      <c r="C308" s="142">
        <v>31</v>
      </c>
      <c r="D308" s="142">
        <v>28</v>
      </c>
      <c r="E308" s="143" t="s">
        <v>478</v>
      </c>
      <c r="F308" s="15">
        <v>0</v>
      </c>
      <c r="G308" s="15">
        <v>0</v>
      </c>
      <c r="H308" s="14" t="s">
        <v>289</v>
      </c>
    </row>
    <row r="309" spans="2:8" x14ac:dyDescent="0.25">
      <c r="B309" s="14" t="s">
        <v>441</v>
      </c>
      <c r="C309" s="142">
        <v>31</v>
      </c>
      <c r="D309" s="142">
        <v>29</v>
      </c>
      <c r="E309" s="143" t="s">
        <v>479</v>
      </c>
      <c r="F309" s="15">
        <v>0</v>
      </c>
      <c r="G309" s="15">
        <v>0</v>
      </c>
      <c r="H309" s="14" t="s">
        <v>289</v>
      </c>
    </row>
    <row r="310" spans="2:8" x14ac:dyDescent="0.25">
      <c r="B310" s="14" t="s">
        <v>454</v>
      </c>
      <c r="C310" s="142">
        <v>31</v>
      </c>
      <c r="D310" s="142">
        <v>30</v>
      </c>
      <c r="E310" s="143" t="s">
        <v>480</v>
      </c>
      <c r="F310" s="15">
        <v>0</v>
      </c>
      <c r="G310" s="15">
        <v>0</v>
      </c>
      <c r="H310" s="14" t="s">
        <v>289</v>
      </c>
    </row>
    <row r="311" spans="2:8" x14ac:dyDescent="0.25">
      <c r="B311" s="14" t="s">
        <v>350</v>
      </c>
      <c r="C311" s="142">
        <v>31</v>
      </c>
      <c r="D311" s="142">
        <v>22</v>
      </c>
      <c r="E311" s="143" t="s">
        <v>484</v>
      </c>
      <c r="F311" s="15">
        <v>0</v>
      </c>
      <c r="G311" s="15">
        <v>0</v>
      </c>
      <c r="H311" s="14" t="s">
        <v>289</v>
      </c>
    </row>
    <row r="312" spans="2:8" x14ac:dyDescent="0.25">
      <c r="B312" s="14" t="s">
        <v>363</v>
      </c>
      <c r="C312" s="142">
        <v>31</v>
      </c>
      <c r="D312" s="142">
        <v>23</v>
      </c>
      <c r="E312" s="143" t="s">
        <v>485</v>
      </c>
      <c r="F312" s="15">
        <v>0</v>
      </c>
      <c r="G312" s="15">
        <v>0</v>
      </c>
      <c r="H312" s="14" t="s">
        <v>289</v>
      </c>
    </row>
    <row r="313" spans="2:8" x14ac:dyDescent="0.25">
      <c r="B313" s="14" t="s">
        <v>376</v>
      </c>
      <c r="C313" s="142">
        <v>31</v>
      </c>
      <c r="D313" s="142">
        <v>24</v>
      </c>
      <c r="E313" s="143" t="s">
        <v>486</v>
      </c>
      <c r="F313" s="15">
        <v>0</v>
      </c>
      <c r="G313" s="15">
        <v>0</v>
      </c>
      <c r="H313" s="14" t="s">
        <v>289</v>
      </c>
    </row>
    <row r="314" spans="2:8" x14ac:dyDescent="0.25">
      <c r="B314" s="14" t="s">
        <v>197</v>
      </c>
      <c r="C314" s="142">
        <v>31</v>
      </c>
      <c r="D314" s="142">
        <v>14</v>
      </c>
      <c r="E314" s="143" t="s">
        <v>488</v>
      </c>
      <c r="F314" s="15">
        <v>0</v>
      </c>
      <c r="G314" s="15">
        <v>0</v>
      </c>
      <c r="H314" s="14" t="s">
        <v>289</v>
      </c>
    </row>
    <row r="315" spans="2:8" x14ac:dyDescent="0.25">
      <c r="B315" s="14" t="s">
        <v>223</v>
      </c>
      <c r="C315" s="142">
        <v>31</v>
      </c>
      <c r="D315" s="142">
        <v>16</v>
      </c>
      <c r="E315" s="143" t="s">
        <v>490</v>
      </c>
      <c r="F315" s="15">
        <v>0</v>
      </c>
      <c r="G315" s="15">
        <v>0</v>
      </c>
      <c r="H315" s="14" t="s">
        <v>289</v>
      </c>
    </row>
    <row r="316" spans="2:8" x14ac:dyDescent="0.25">
      <c r="B316" s="14" t="s">
        <v>236</v>
      </c>
      <c r="C316" s="142">
        <v>31</v>
      </c>
      <c r="D316" s="142">
        <v>17</v>
      </c>
      <c r="E316" s="143" t="s">
        <v>491</v>
      </c>
      <c r="F316" s="15">
        <v>0</v>
      </c>
      <c r="G316" s="15">
        <v>0</v>
      </c>
      <c r="H316" s="14" t="s">
        <v>289</v>
      </c>
    </row>
    <row r="317" spans="2:8" x14ac:dyDescent="0.25">
      <c r="B317" s="14" t="s">
        <v>106</v>
      </c>
      <c r="C317" s="142">
        <v>31</v>
      </c>
      <c r="D317" s="142">
        <v>7</v>
      </c>
      <c r="E317" s="143" t="s">
        <v>493</v>
      </c>
      <c r="F317" s="15">
        <v>0</v>
      </c>
      <c r="G317" s="15">
        <v>0</v>
      </c>
      <c r="H317" s="14" t="s">
        <v>289</v>
      </c>
    </row>
    <row r="318" spans="2:8" x14ac:dyDescent="0.25">
      <c r="B318" s="14" t="s">
        <v>119</v>
      </c>
      <c r="C318" s="142">
        <v>31</v>
      </c>
      <c r="D318" s="142">
        <v>8</v>
      </c>
      <c r="E318" s="143" t="s">
        <v>494</v>
      </c>
      <c r="F318" s="15">
        <v>0</v>
      </c>
      <c r="G318" s="15">
        <v>0</v>
      </c>
      <c r="H318" s="14" t="s">
        <v>289</v>
      </c>
    </row>
    <row r="319" spans="2:8" x14ac:dyDescent="0.25">
      <c r="B319" s="14" t="s">
        <v>132</v>
      </c>
      <c r="C319" s="142">
        <v>31</v>
      </c>
      <c r="D319" s="142">
        <v>9</v>
      </c>
      <c r="E319" s="143" t="s">
        <v>495</v>
      </c>
      <c r="F319" s="15">
        <v>0</v>
      </c>
      <c r="G319" s="15">
        <v>0</v>
      </c>
      <c r="H319" s="14" t="s">
        <v>289</v>
      </c>
    </row>
    <row r="320" spans="2:8" x14ac:dyDescent="0.25">
      <c r="B320" s="14" t="s">
        <v>171</v>
      </c>
      <c r="C320" s="142">
        <v>31</v>
      </c>
      <c r="D320" s="142">
        <v>12</v>
      </c>
      <c r="E320" s="143" t="s">
        <v>498</v>
      </c>
      <c r="F320" s="15">
        <v>0</v>
      </c>
      <c r="G320" s="15">
        <v>0</v>
      </c>
      <c r="H320" s="14" t="s">
        <v>289</v>
      </c>
    </row>
    <row r="321" spans="2:8" x14ac:dyDescent="0.25">
      <c r="B321" s="14" t="s">
        <v>31</v>
      </c>
      <c r="C321" s="142">
        <v>34</v>
      </c>
      <c r="D321" s="142">
        <v>1</v>
      </c>
      <c r="E321" s="143" t="s">
        <v>469</v>
      </c>
      <c r="F321" s="15">
        <v>0</v>
      </c>
      <c r="G321" s="15">
        <v>0</v>
      </c>
      <c r="H321" s="14" t="s">
        <v>292</v>
      </c>
    </row>
    <row r="322" spans="2:8" x14ac:dyDescent="0.25">
      <c r="B322" s="14" t="s">
        <v>44</v>
      </c>
      <c r="C322" s="142">
        <v>34</v>
      </c>
      <c r="D322" s="142">
        <v>2</v>
      </c>
      <c r="E322" s="143" t="s">
        <v>470</v>
      </c>
      <c r="F322" s="15">
        <v>0</v>
      </c>
      <c r="G322" s="15">
        <v>0</v>
      </c>
      <c r="H322" s="14" t="s">
        <v>292</v>
      </c>
    </row>
    <row r="323" spans="2:8" x14ac:dyDescent="0.25">
      <c r="B323" s="14" t="s">
        <v>392</v>
      </c>
      <c r="C323" s="142">
        <v>34</v>
      </c>
      <c r="D323" s="142">
        <v>25</v>
      </c>
      <c r="E323" s="143" t="s">
        <v>475</v>
      </c>
      <c r="F323" s="15">
        <v>0</v>
      </c>
      <c r="G323" s="15">
        <v>0</v>
      </c>
      <c r="H323" s="14" t="s">
        <v>292</v>
      </c>
    </row>
    <row r="324" spans="2:8" x14ac:dyDescent="0.25">
      <c r="B324" s="14" t="s">
        <v>405</v>
      </c>
      <c r="C324" s="142">
        <v>34</v>
      </c>
      <c r="D324" s="142">
        <v>26</v>
      </c>
      <c r="E324" s="143" t="s">
        <v>476</v>
      </c>
      <c r="F324" s="15">
        <v>0</v>
      </c>
      <c r="G324" s="15">
        <v>0</v>
      </c>
      <c r="H324" s="14" t="s">
        <v>292</v>
      </c>
    </row>
    <row r="325" spans="2:8" x14ac:dyDescent="0.25">
      <c r="B325" s="14" t="s">
        <v>418</v>
      </c>
      <c r="C325" s="142">
        <v>34</v>
      </c>
      <c r="D325" s="142">
        <v>27</v>
      </c>
      <c r="E325" s="143" t="s">
        <v>477</v>
      </c>
      <c r="F325" s="15">
        <v>0</v>
      </c>
      <c r="G325" s="15">
        <v>0</v>
      </c>
      <c r="H325" s="14" t="s">
        <v>292</v>
      </c>
    </row>
    <row r="326" spans="2:8" x14ac:dyDescent="0.25">
      <c r="B326" s="14" t="s">
        <v>431</v>
      </c>
      <c r="C326" s="142">
        <v>34</v>
      </c>
      <c r="D326" s="142">
        <v>28</v>
      </c>
      <c r="E326" s="143" t="s">
        <v>478</v>
      </c>
      <c r="F326" s="15">
        <v>0</v>
      </c>
      <c r="G326" s="15">
        <v>0</v>
      </c>
      <c r="H326" s="14" t="s">
        <v>292</v>
      </c>
    </row>
    <row r="327" spans="2:8" x14ac:dyDescent="0.25">
      <c r="B327" s="14" t="s">
        <v>444</v>
      </c>
      <c r="C327" s="142">
        <v>34</v>
      </c>
      <c r="D327" s="142">
        <v>29</v>
      </c>
      <c r="E327" s="143" t="s">
        <v>479</v>
      </c>
      <c r="F327" s="15">
        <v>0</v>
      </c>
      <c r="G327" s="15">
        <v>0</v>
      </c>
      <c r="H327" s="14" t="s">
        <v>292</v>
      </c>
    </row>
    <row r="328" spans="2:8" x14ac:dyDescent="0.25">
      <c r="B328" s="14" t="s">
        <v>457</v>
      </c>
      <c r="C328" s="142">
        <v>34</v>
      </c>
      <c r="D328" s="142">
        <v>30</v>
      </c>
      <c r="E328" s="143" t="s">
        <v>480</v>
      </c>
      <c r="F328" s="15">
        <v>0</v>
      </c>
      <c r="G328" s="15">
        <v>0</v>
      </c>
      <c r="H328" s="14" t="s">
        <v>292</v>
      </c>
    </row>
    <row r="329" spans="2:8" x14ac:dyDescent="0.25">
      <c r="B329" s="14" t="s">
        <v>353</v>
      </c>
      <c r="C329" s="142">
        <v>34</v>
      </c>
      <c r="D329" s="142">
        <v>22</v>
      </c>
      <c r="E329" s="143" t="s">
        <v>484</v>
      </c>
      <c r="F329" s="15">
        <v>0</v>
      </c>
      <c r="G329" s="15">
        <v>0</v>
      </c>
      <c r="H329" s="14" t="s">
        <v>292</v>
      </c>
    </row>
    <row r="330" spans="2:8" x14ac:dyDescent="0.25">
      <c r="B330" s="14" t="s">
        <v>366</v>
      </c>
      <c r="C330" s="142">
        <v>34</v>
      </c>
      <c r="D330" s="142">
        <v>23</v>
      </c>
      <c r="E330" s="143" t="s">
        <v>485</v>
      </c>
      <c r="F330" s="15">
        <v>0</v>
      </c>
      <c r="G330" s="15">
        <v>0</v>
      </c>
      <c r="H330" s="14" t="s">
        <v>292</v>
      </c>
    </row>
    <row r="331" spans="2:8" x14ac:dyDescent="0.25">
      <c r="B331" s="14" t="s">
        <v>379</v>
      </c>
      <c r="C331" s="142">
        <v>34</v>
      </c>
      <c r="D331" s="142">
        <v>24</v>
      </c>
      <c r="E331" s="143" t="s">
        <v>486</v>
      </c>
      <c r="F331" s="15">
        <v>0</v>
      </c>
      <c r="G331" s="15">
        <v>0</v>
      </c>
      <c r="H331" s="14" t="s">
        <v>292</v>
      </c>
    </row>
    <row r="332" spans="2:8" x14ac:dyDescent="0.25">
      <c r="B332" s="14" t="s">
        <v>109</v>
      </c>
      <c r="C332" s="142">
        <v>34</v>
      </c>
      <c r="D332" s="142">
        <v>7</v>
      </c>
      <c r="E332" s="143" t="s">
        <v>493</v>
      </c>
      <c r="F332" s="15">
        <v>0</v>
      </c>
      <c r="G332" s="15">
        <v>0</v>
      </c>
      <c r="H332" s="14" t="s">
        <v>292</v>
      </c>
    </row>
    <row r="333" spans="2:8" x14ac:dyDescent="0.25">
      <c r="B333" s="14" t="s">
        <v>21</v>
      </c>
      <c r="C333" s="142">
        <v>11</v>
      </c>
      <c r="D333" s="142">
        <v>1</v>
      </c>
      <c r="E333" s="143" t="s">
        <v>469</v>
      </c>
      <c r="F333" s="15">
        <v>0</v>
      </c>
      <c r="G333" s="15">
        <v>0</v>
      </c>
      <c r="H333" s="14" t="s">
        <v>284</v>
      </c>
    </row>
    <row r="334" spans="2:8" x14ac:dyDescent="0.25">
      <c r="B334" s="14" t="s">
        <v>34</v>
      </c>
      <c r="C334" s="142">
        <v>11</v>
      </c>
      <c r="D334" s="142">
        <v>2</v>
      </c>
      <c r="E334" s="143" t="s">
        <v>470</v>
      </c>
      <c r="F334" s="15">
        <v>0</v>
      </c>
      <c r="G334" s="15">
        <v>0</v>
      </c>
      <c r="H334" s="14" t="s">
        <v>284</v>
      </c>
    </row>
    <row r="335" spans="2:8" x14ac:dyDescent="0.25">
      <c r="B335" s="14" t="s">
        <v>47</v>
      </c>
      <c r="C335" s="142">
        <v>11</v>
      </c>
      <c r="D335" s="142">
        <v>3</v>
      </c>
      <c r="E335" s="143" t="s">
        <v>471</v>
      </c>
      <c r="F335" s="15">
        <v>0</v>
      </c>
      <c r="G335" s="15">
        <v>0</v>
      </c>
      <c r="H335" s="14" t="s">
        <v>284</v>
      </c>
    </row>
    <row r="336" spans="2:8" x14ac:dyDescent="0.25">
      <c r="B336" s="14" t="s">
        <v>60</v>
      </c>
      <c r="C336" s="142">
        <v>11</v>
      </c>
      <c r="D336" s="142">
        <v>4</v>
      </c>
      <c r="E336" s="143" t="s">
        <v>472</v>
      </c>
      <c r="F336" s="15">
        <v>0</v>
      </c>
      <c r="G336" s="15">
        <v>0</v>
      </c>
      <c r="H336" s="14" t="s">
        <v>284</v>
      </c>
    </row>
    <row r="337" spans="2:8" x14ac:dyDescent="0.25">
      <c r="B337" s="14" t="s">
        <v>73</v>
      </c>
      <c r="C337" s="142">
        <v>11</v>
      </c>
      <c r="D337" s="142">
        <v>5</v>
      </c>
      <c r="E337" s="143" t="s">
        <v>473</v>
      </c>
      <c r="F337" s="15">
        <v>0</v>
      </c>
      <c r="G337" s="15">
        <v>0</v>
      </c>
      <c r="H337" s="14" t="s">
        <v>284</v>
      </c>
    </row>
    <row r="338" spans="2:8" x14ac:dyDescent="0.25">
      <c r="B338" s="14" t="s">
        <v>86</v>
      </c>
      <c r="C338" s="142">
        <v>11</v>
      </c>
      <c r="D338" s="142">
        <v>6</v>
      </c>
      <c r="E338" s="143" t="s">
        <v>474</v>
      </c>
      <c r="F338" s="15">
        <v>0</v>
      </c>
      <c r="G338" s="15">
        <v>0</v>
      </c>
      <c r="H338" s="14" t="s">
        <v>284</v>
      </c>
    </row>
    <row r="339" spans="2:8" x14ac:dyDescent="0.25">
      <c r="B339" s="14" t="s">
        <v>382</v>
      </c>
      <c r="C339" s="142">
        <v>11</v>
      </c>
      <c r="D339" s="142">
        <v>25</v>
      </c>
      <c r="E339" s="143" t="s">
        <v>475</v>
      </c>
      <c r="F339" s="15">
        <v>0</v>
      </c>
      <c r="G339" s="15">
        <v>0</v>
      </c>
      <c r="H339" s="14" t="s">
        <v>284</v>
      </c>
    </row>
    <row r="340" spans="2:8" x14ac:dyDescent="0.25">
      <c r="B340" s="14" t="s">
        <v>395</v>
      </c>
      <c r="C340" s="142">
        <v>11</v>
      </c>
      <c r="D340" s="142">
        <v>26</v>
      </c>
      <c r="E340" s="143" t="s">
        <v>476</v>
      </c>
      <c r="F340" s="15">
        <v>0</v>
      </c>
      <c r="G340" s="15">
        <v>0</v>
      </c>
      <c r="H340" s="14" t="s">
        <v>284</v>
      </c>
    </row>
    <row r="341" spans="2:8" x14ac:dyDescent="0.25">
      <c r="B341" s="14" t="s">
        <v>408</v>
      </c>
      <c r="C341" s="142">
        <v>11</v>
      </c>
      <c r="D341" s="142">
        <v>27</v>
      </c>
      <c r="E341" s="143" t="s">
        <v>477</v>
      </c>
      <c r="F341" s="15">
        <v>0</v>
      </c>
      <c r="G341" s="15">
        <v>0</v>
      </c>
      <c r="H341" s="14" t="s">
        <v>284</v>
      </c>
    </row>
    <row r="342" spans="2:8" x14ac:dyDescent="0.25">
      <c r="B342" s="14" t="s">
        <v>421</v>
      </c>
      <c r="C342" s="142">
        <v>11</v>
      </c>
      <c r="D342" s="142">
        <v>28</v>
      </c>
      <c r="E342" s="143" t="s">
        <v>478</v>
      </c>
      <c r="F342" s="15">
        <v>0</v>
      </c>
      <c r="G342" s="15">
        <v>0</v>
      </c>
      <c r="H342" s="14" t="s">
        <v>284</v>
      </c>
    </row>
    <row r="343" spans="2:8" x14ac:dyDescent="0.25">
      <c r="B343" s="14" t="s">
        <v>434</v>
      </c>
      <c r="C343" s="142">
        <v>11</v>
      </c>
      <c r="D343" s="142">
        <v>29</v>
      </c>
      <c r="E343" s="143" t="s">
        <v>479</v>
      </c>
      <c r="F343" s="15">
        <v>0</v>
      </c>
      <c r="G343" s="15">
        <v>0</v>
      </c>
      <c r="H343" s="14" t="s">
        <v>284</v>
      </c>
    </row>
    <row r="344" spans="2:8" x14ac:dyDescent="0.25">
      <c r="B344" s="14" t="s">
        <v>447</v>
      </c>
      <c r="C344" s="142">
        <v>11</v>
      </c>
      <c r="D344" s="142">
        <v>30</v>
      </c>
      <c r="E344" s="143" t="s">
        <v>480</v>
      </c>
      <c r="F344" s="15">
        <v>0</v>
      </c>
      <c r="G344" s="15">
        <v>0</v>
      </c>
      <c r="H344" s="14" t="s">
        <v>284</v>
      </c>
    </row>
    <row r="345" spans="2:8" x14ac:dyDescent="0.25">
      <c r="B345" s="14" t="s">
        <v>255</v>
      </c>
      <c r="C345" s="142">
        <v>11</v>
      </c>
      <c r="D345" s="142">
        <v>19</v>
      </c>
      <c r="E345" s="143" t="s">
        <v>481</v>
      </c>
      <c r="F345" s="15">
        <v>0</v>
      </c>
      <c r="G345" s="15">
        <v>0</v>
      </c>
      <c r="H345" s="14" t="s">
        <v>284</v>
      </c>
    </row>
    <row r="346" spans="2:8" x14ac:dyDescent="0.25">
      <c r="B346" s="14" t="s">
        <v>317</v>
      </c>
      <c r="C346" s="142">
        <v>11</v>
      </c>
      <c r="D346" s="142">
        <v>20</v>
      </c>
      <c r="E346" s="143" t="s">
        <v>482</v>
      </c>
      <c r="F346" s="15">
        <v>0</v>
      </c>
      <c r="G346" s="15">
        <v>0</v>
      </c>
      <c r="H346" s="14" t="s">
        <v>284</v>
      </c>
    </row>
    <row r="347" spans="2:8" x14ac:dyDescent="0.25">
      <c r="B347" s="14" t="s">
        <v>330</v>
      </c>
      <c r="C347" s="142">
        <v>11</v>
      </c>
      <c r="D347" s="142">
        <v>21</v>
      </c>
      <c r="E347" s="143" t="s">
        <v>483</v>
      </c>
      <c r="F347" s="15">
        <v>0</v>
      </c>
      <c r="G347" s="15">
        <v>0</v>
      </c>
      <c r="H347" s="14" t="s">
        <v>284</v>
      </c>
    </row>
    <row r="348" spans="2:8" x14ac:dyDescent="0.25">
      <c r="B348" s="14" t="s">
        <v>343</v>
      </c>
      <c r="C348" s="142">
        <v>11</v>
      </c>
      <c r="D348" s="142">
        <v>22</v>
      </c>
      <c r="E348" s="143" t="s">
        <v>484</v>
      </c>
      <c r="F348" s="15">
        <v>0</v>
      </c>
      <c r="G348" s="15">
        <v>0</v>
      </c>
      <c r="H348" s="14" t="s">
        <v>284</v>
      </c>
    </row>
    <row r="349" spans="2:8" x14ac:dyDescent="0.25">
      <c r="B349" s="14" t="s">
        <v>356</v>
      </c>
      <c r="C349" s="142">
        <v>11</v>
      </c>
      <c r="D349" s="142">
        <v>23</v>
      </c>
      <c r="E349" s="143" t="s">
        <v>485</v>
      </c>
      <c r="F349" s="15">
        <v>0</v>
      </c>
      <c r="G349" s="15">
        <v>0</v>
      </c>
      <c r="H349" s="14" t="s">
        <v>284</v>
      </c>
    </row>
    <row r="350" spans="2:8" x14ac:dyDescent="0.25">
      <c r="B350" s="14" t="s">
        <v>369</v>
      </c>
      <c r="C350" s="142">
        <v>11</v>
      </c>
      <c r="D350" s="142">
        <v>24</v>
      </c>
      <c r="E350" s="143" t="s">
        <v>486</v>
      </c>
      <c r="F350" s="15">
        <v>0</v>
      </c>
      <c r="G350" s="15">
        <v>0</v>
      </c>
      <c r="H350" s="14" t="s">
        <v>284</v>
      </c>
    </row>
    <row r="351" spans="2:8" x14ac:dyDescent="0.25">
      <c r="B351" s="14" t="s">
        <v>177</v>
      </c>
      <c r="C351" s="142">
        <v>11</v>
      </c>
      <c r="D351" s="142">
        <v>13</v>
      </c>
      <c r="E351" s="143" t="s">
        <v>487</v>
      </c>
      <c r="F351" s="15">
        <v>0</v>
      </c>
      <c r="G351" s="15">
        <v>0</v>
      </c>
      <c r="H351" s="14" t="s">
        <v>284</v>
      </c>
    </row>
    <row r="352" spans="2:8" x14ac:dyDescent="0.25">
      <c r="B352" s="14" t="s">
        <v>190</v>
      </c>
      <c r="C352" s="142">
        <v>11</v>
      </c>
      <c r="D352" s="142">
        <v>14</v>
      </c>
      <c r="E352" s="143" t="s">
        <v>488</v>
      </c>
      <c r="F352" s="15">
        <v>0</v>
      </c>
      <c r="G352" s="15">
        <v>0</v>
      </c>
      <c r="H352" s="14" t="s">
        <v>284</v>
      </c>
    </row>
    <row r="353" spans="2:8" x14ac:dyDescent="0.25">
      <c r="B353" s="14" t="s">
        <v>203</v>
      </c>
      <c r="C353" s="142">
        <v>11</v>
      </c>
      <c r="D353" s="142">
        <v>15</v>
      </c>
      <c r="E353" s="143" t="s">
        <v>489</v>
      </c>
      <c r="F353" s="15">
        <v>0</v>
      </c>
      <c r="G353" s="15">
        <v>0</v>
      </c>
      <c r="H353" s="14" t="s">
        <v>284</v>
      </c>
    </row>
    <row r="354" spans="2:8" x14ac:dyDescent="0.25">
      <c r="B354" s="14" t="s">
        <v>216</v>
      </c>
      <c r="C354" s="142">
        <v>11</v>
      </c>
      <c r="D354" s="142">
        <v>16</v>
      </c>
      <c r="E354" s="143" t="s">
        <v>490</v>
      </c>
      <c r="F354" s="15">
        <v>0</v>
      </c>
      <c r="G354" s="15">
        <v>0</v>
      </c>
      <c r="H354" s="14" t="s">
        <v>284</v>
      </c>
    </row>
    <row r="355" spans="2:8" x14ac:dyDescent="0.25">
      <c r="B355" s="14" t="s">
        <v>229</v>
      </c>
      <c r="C355" s="142">
        <v>11</v>
      </c>
      <c r="D355" s="142">
        <v>17</v>
      </c>
      <c r="E355" s="143" t="s">
        <v>491</v>
      </c>
      <c r="F355" s="15">
        <v>0</v>
      </c>
      <c r="G355" s="15">
        <v>0</v>
      </c>
      <c r="H355" s="14" t="s">
        <v>284</v>
      </c>
    </row>
    <row r="356" spans="2:8" x14ac:dyDescent="0.25">
      <c r="B356" s="14" t="s">
        <v>242</v>
      </c>
      <c r="C356" s="142">
        <v>11</v>
      </c>
      <c r="D356" s="142">
        <v>18</v>
      </c>
      <c r="E356" s="143" t="s">
        <v>492</v>
      </c>
      <c r="F356" s="15">
        <v>0</v>
      </c>
      <c r="G356" s="15">
        <v>0</v>
      </c>
      <c r="H356" s="14" t="s">
        <v>284</v>
      </c>
    </row>
    <row r="357" spans="2:8" x14ac:dyDescent="0.25">
      <c r="B357" s="14" t="s">
        <v>99</v>
      </c>
      <c r="C357" s="142">
        <v>11</v>
      </c>
      <c r="D357" s="142">
        <v>7</v>
      </c>
      <c r="E357" s="143" t="s">
        <v>493</v>
      </c>
      <c r="F357" s="15">
        <v>0</v>
      </c>
      <c r="G357" s="15">
        <v>0</v>
      </c>
      <c r="H357" s="14" t="s">
        <v>284</v>
      </c>
    </row>
    <row r="358" spans="2:8" x14ac:dyDescent="0.25">
      <c r="B358" s="14" t="s">
        <v>112</v>
      </c>
      <c r="C358" s="142">
        <v>11</v>
      </c>
      <c r="D358" s="142">
        <v>8</v>
      </c>
      <c r="E358" s="143" t="s">
        <v>494</v>
      </c>
      <c r="F358" s="15">
        <v>0</v>
      </c>
      <c r="G358" s="15">
        <v>0</v>
      </c>
      <c r="H358" s="14" t="s">
        <v>284</v>
      </c>
    </row>
    <row r="359" spans="2:8" x14ac:dyDescent="0.25">
      <c r="B359" s="14" t="s">
        <v>125</v>
      </c>
      <c r="C359" s="142">
        <v>11</v>
      </c>
      <c r="D359" s="142">
        <v>9</v>
      </c>
      <c r="E359" s="143" t="s">
        <v>495</v>
      </c>
      <c r="F359" s="15">
        <v>0</v>
      </c>
      <c r="G359" s="15">
        <v>0</v>
      </c>
      <c r="H359" s="14" t="s">
        <v>284</v>
      </c>
    </row>
    <row r="360" spans="2:8" x14ac:dyDescent="0.25">
      <c r="B360" s="14" t="s">
        <v>138</v>
      </c>
      <c r="C360" s="142">
        <v>11</v>
      </c>
      <c r="D360" s="142">
        <v>10</v>
      </c>
      <c r="E360" s="143" t="s">
        <v>496</v>
      </c>
      <c r="F360" s="15">
        <v>0</v>
      </c>
      <c r="G360" s="15">
        <v>0</v>
      </c>
      <c r="H360" s="14" t="s">
        <v>284</v>
      </c>
    </row>
    <row r="361" spans="2:8" x14ac:dyDescent="0.25">
      <c r="B361" s="14" t="s">
        <v>151</v>
      </c>
      <c r="C361" s="142">
        <v>11</v>
      </c>
      <c r="D361" s="142">
        <v>11</v>
      </c>
      <c r="E361" s="143" t="s">
        <v>497</v>
      </c>
      <c r="F361" s="15">
        <v>0</v>
      </c>
      <c r="G361" s="15">
        <v>0</v>
      </c>
      <c r="H361" s="14" t="s">
        <v>284</v>
      </c>
    </row>
    <row r="362" spans="2:8" x14ac:dyDescent="0.25">
      <c r="B362" s="14" t="s">
        <v>164</v>
      </c>
      <c r="C362" s="142">
        <v>11</v>
      </c>
      <c r="D362" s="142">
        <v>12</v>
      </c>
      <c r="E362" s="143" t="s">
        <v>498</v>
      </c>
      <c r="F362" s="15">
        <v>0</v>
      </c>
      <c r="G362" s="15">
        <v>0</v>
      </c>
      <c r="H362" s="14" t="s">
        <v>284</v>
      </c>
    </row>
    <row r="363" spans="2:8" x14ac:dyDescent="0.25">
      <c r="B363" s="14" t="s">
        <v>26</v>
      </c>
      <c r="C363" s="142">
        <v>28</v>
      </c>
      <c r="D363" s="142">
        <v>1</v>
      </c>
      <c r="E363" s="143" t="s">
        <v>469</v>
      </c>
      <c r="F363" s="15">
        <v>0</v>
      </c>
      <c r="G363" s="15">
        <v>0</v>
      </c>
      <c r="H363" s="14" t="s">
        <v>287</v>
      </c>
    </row>
    <row r="364" spans="2:8" x14ac:dyDescent="0.25">
      <c r="B364" s="14" t="s">
        <v>39</v>
      </c>
      <c r="C364" s="142">
        <v>28</v>
      </c>
      <c r="D364" s="142">
        <v>2</v>
      </c>
      <c r="E364" s="143" t="s">
        <v>470</v>
      </c>
      <c r="F364" s="15">
        <v>0</v>
      </c>
      <c r="G364" s="15">
        <v>0</v>
      </c>
      <c r="H364" s="14" t="s">
        <v>287</v>
      </c>
    </row>
    <row r="365" spans="2:8" x14ac:dyDescent="0.25">
      <c r="B365" s="14" t="s">
        <v>52</v>
      </c>
      <c r="C365" s="142">
        <v>28</v>
      </c>
      <c r="D365" s="142">
        <v>3</v>
      </c>
      <c r="E365" s="143" t="s">
        <v>471</v>
      </c>
      <c r="F365" s="15">
        <v>0</v>
      </c>
      <c r="G365" s="15">
        <v>0</v>
      </c>
      <c r="H365" s="14" t="s">
        <v>287</v>
      </c>
    </row>
    <row r="366" spans="2:8" x14ac:dyDescent="0.25">
      <c r="B366" s="14" t="s">
        <v>65</v>
      </c>
      <c r="C366" s="142">
        <v>28</v>
      </c>
      <c r="D366" s="142">
        <v>4</v>
      </c>
      <c r="E366" s="143" t="s">
        <v>472</v>
      </c>
      <c r="F366" s="15">
        <v>0</v>
      </c>
      <c r="G366" s="15">
        <v>0</v>
      </c>
      <c r="H366" s="14" t="s">
        <v>287</v>
      </c>
    </row>
    <row r="367" spans="2:8" x14ac:dyDescent="0.25">
      <c r="B367" s="14" t="s">
        <v>78</v>
      </c>
      <c r="C367" s="142">
        <v>28</v>
      </c>
      <c r="D367" s="142">
        <v>5</v>
      </c>
      <c r="E367" s="143" t="s">
        <v>473</v>
      </c>
      <c r="F367" s="15">
        <v>0</v>
      </c>
      <c r="G367" s="15">
        <v>0</v>
      </c>
      <c r="H367" s="14" t="s">
        <v>287</v>
      </c>
    </row>
    <row r="368" spans="2:8" x14ac:dyDescent="0.25">
      <c r="B368" s="14" t="s">
        <v>91</v>
      </c>
      <c r="C368" s="142">
        <v>28</v>
      </c>
      <c r="D368" s="142">
        <v>6</v>
      </c>
      <c r="E368" s="143" t="s">
        <v>474</v>
      </c>
      <c r="F368" s="15">
        <v>0</v>
      </c>
      <c r="G368" s="15">
        <v>0</v>
      </c>
      <c r="H368" s="14" t="s">
        <v>287</v>
      </c>
    </row>
    <row r="369" spans="2:8" x14ac:dyDescent="0.25">
      <c r="B369" s="14" t="s">
        <v>387</v>
      </c>
      <c r="C369" s="142">
        <v>28</v>
      </c>
      <c r="D369" s="142">
        <v>25</v>
      </c>
      <c r="E369" s="143" t="s">
        <v>475</v>
      </c>
      <c r="F369" s="15">
        <v>0</v>
      </c>
      <c r="G369" s="15">
        <v>0</v>
      </c>
      <c r="H369" s="14" t="s">
        <v>287</v>
      </c>
    </row>
    <row r="370" spans="2:8" x14ac:dyDescent="0.25">
      <c r="B370" s="14" t="s">
        <v>400</v>
      </c>
      <c r="C370" s="142">
        <v>28</v>
      </c>
      <c r="D370" s="142">
        <v>26</v>
      </c>
      <c r="E370" s="143" t="s">
        <v>476</v>
      </c>
      <c r="F370" s="15">
        <v>0</v>
      </c>
      <c r="G370" s="15">
        <v>0</v>
      </c>
      <c r="H370" s="14" t="s">
        <v>287</v>
      </c>
    </row>
    <row r="371" spans="2:8" x14ac:dyDescent="0.25">
      <c r="B371" s="14" t="s">
        <v>413</v>
      </c>
      <c r="C371" s="142">
        <v>28</v>
      </c>
      <c r="D371" s="142">
        <v>27</v>
      </c>
      <c r="E371" s="143" t="s">
        <v>477</v>
      </c>
      <c r="F371" s="15">
        <v>0</v>
      </c>
      <c r="G371" s="15">
        <v>0</v>
      </c>
      <c r="H371" s="14" t="s">
        <v>287</v>
      </c>
    </row>
    <row r="372" spans="2:8" x14ac:dyDescent="0.25">
      <c r="B372" s="14" t="s">
        <v>426</v>
      </c>
      <c r="C372" s="142">
        <v>28</v>
      </c>
      <c r="D372" s="142">
        <v>28</v>
      </c>
      <c r="E372" s="143" t="s">
        <v>478</v>
      </c>
      <c r="F372" s="15">
        <v>0</v>
      </c>
      <c r="G372" s="15">
        <v>0</v>
      </c>
      <c r="H372" s="14" t="s">
        <v>287</v>
      </c>
    </row>
    <row r="373" spans="2:8" x14ac:dyDescent="0.25">
      <c r="B373" s="14" t="s">
        <v>439</v>
      </c>
      <c r="C373" s="142">
        <v>28</v>
      </c>
      <c r="D373" s="142">
        <v>29</v>
      </c>
      <c r="E373" s="143" t="s">
        <v>479</v>
      </c>
      <c r="F373" s="15">
        <v>0</v>
      </c>
      <c r="G373" s="15">
        <v>0</v>
      </c>
      <c r="H373" s="14" t="s">
        <v>287</v>
      </c>
    </row>
    <row r="374" spans="2:8" x14ac:dyDescent="0.25">
      <c r="B374" s="14" t="s">
        <v>452</v>
      </c>
      <c r="C374" s="142">
        <v>28</v>
      </c>
      <c r="D374" s="142">
        <v>30</v>
      </c>
      <c r="E374" s="143" t="s">
        <v>480</v>
      </c>
      <c r="F374" s="15">
        <v>0</v>
      </c>
      <c r="G374" s="15">
        <v>0</v>
      </c>
      <c r="H374" s="14" t="s">
        <v>287</v>
      </c>
    </row>
    <row r="375" spans="2:8" x14ac:dyDescent="0.25">
      <c r="B375" s="14" t="s">
        <v>260</v>
      </c>
      <c r="C375" s="142">
        <v>28</v>
      </c>
      <c r="D375" s="142">
        <v>19</v>
      </c>
      <c r="E375" s="143" t="s">
        <v>481</v>
      </c>
      <c r="F375" s="15">
        <v>0</v>
      </c>
      <c r="G375" s="15">
        <v>0</v>
      </c>
      <c r="H375" s="14" t="s">
        <v>287</v>
      </c>
    </row>
    <row r="376" spans="2:8" x14ac:dyDescent="0.25">
      <c r="B376" s="14" t="s">
        <v>322</v>
      </c>
      <c r="C376" s="142">
        <v>28</v>
      </c>
      <c r="D376" s="142">
        <v>20</v>
      </c>
      <c r="E376" s="143" t="s">
        <v>482</v>
      </c>
      <c r="F376" s="15">
        <v>0</v>
      </c>
      <c r="G376" s="15">
        <v>0</v>
      </c>
      <c r="H376" s="14" t="s">
        <v>287</v>
      </c>
    </row>
    <row r="377" spans="2:8" x14ac:dyDescent="0.25">
      <c r="B377" s="14" t="s">
        <v>335</v>
      </c>
      <c r="C377" s="142">
        <v>28</v>
      </c>
      <c r="D377" s="142">
        <v>21</v>
      </c>
      <c r="E377" s="143" t="s">
        <v>483</v>
      </c>
      <c r="F377" s="15">
        <v>0</v>
      </c>
      <c r="G377" s="15">
        <v>0</v>
      </c>
      <c r="H377" s="14" t="s">
        <v>287</v>
      </c>
    </row>
    <row r="378" spans="2:8" x14ac:dyDescent="0.25">
      <c r="B378" s="14" t="s">
        <v>348</v>
      </c>
      <c r="C378" s="142">
        <v>28</v>
      </c>
      <c r="D378" s="142">
        <v>22</v>
      </c>
      <c r="E378" s="143" t="s">
        <v>484</v>
      </c>
      <c r="F378" s="15">
        <v>0</v>
      </c>
      <c r="G378" s="15">
        <v>0</v>
      </c>
      <c r="H378" s="14" t="s">
        <v>287</v>
      </c>
    </row>
    <row r="379" spans="2:8" x14ac:dyDescent="0.25">
      <c r="B379" s="14" t="s">
        <v>361</v>
      </c>
      <c r="C379" s="142">
        <v>28</v>
      </c>
      <c r="D379" s="142">
        <v>23</v>
      </c>
      <c r="E379" s="143" t="s">
        <v>485</v>
      </c>
      <c r="F379" s="15">
        <v>0</v>
      </c>
      <c r="G379" s="15">
        <v>0</v>
      </c>
      <c r="H379" s="14" t="s">
        <v>287</v>
      </c>
    </row>
    <row r="380" spans="2:8" x14ac:dyDescent="0.25">
      <c r="B380" s="14" t="s">
        <v>374</v>
      </c>
      <c r="C380" s="142">
        <v>28</v>
      </c>
      <c r="D380" s="142">
        <v>24</v>
      </c>
      <c r="E380" s="143" t="s">
        <v>486</v>
      </c>
      <c r="F380" s="15">
        <v>0</v>
      </c>
      <c r="G380" s="15">
        <v>0</v>
      </c>
      <c r="H380" s="14" t="s">
        <v>287</v>
      </c>
    </row>
    <row r="381" spans="2:8" x14ac:dyDescent="0.25">
      <c r="B381" s="14" t="s">
        <v>182</v>
      </c>
      <c r="C381" s="142">
        <v>28</v>
      </c>
      <c r="D381" s="142">
        <v>13</v>
      </c>
      <c r="E381" s="143" t="s">
        <v>487</v>
      </c>
      <c r="F381" s="15">
        <v>0</v>
      </c>
      <c r="G381" s="15">
        <v>0</v>
      </c>
      <c r="H381" s="14" t="s">
        <v>287</v>
      </c>
    </row>
    <row r="382" spans="2:8" x14ac:dyDescent="0.25">
      <c r="B382" s="14" t="s">
        <v>195</v>
      </c>
      <c r="C382" s="142">
        <v>28</v>
      </c>
      <c r="D382" s="142">
        <v>14</v>
      </c>
      <c r="E382" s="143" t="s">
        <v>488</v>
      </c>
      <c r="F382" s="15">
        <v>0</v>
      </c>
      <c r="G382" s="15">
        <v>0</v>
      </c>
      <c r="H382" s="14" t="s">
        <v>287</v>
      </c>
    </row>
    <row r="383" spans="2:8" x14ac:dyDescent="0.25">
      <c r="B383" s="14" t="s">
        <v>208</v>
      </c>
      <c r="C383" s="142">
        <v>28</v>
      </c>
      <c r="D383" s="142">
        <v>15</v>
      </c>
      <c r="E383" s="143" t="s">
        <v>489</v>
      </c>
      <c r="F383" s="15">
        <v>0</v>
      </c>
      <c r="G383" s="15">
        <v>0</v>
      </c>
      <c r="H383" s="14" t="s">
        <v>287</v>
      </c>
    </row>
    <row r="384" spans="2:8" x14ac:dyDescent="0.25">
      <c r="B384" s="14" t="s">
        <v>221</v>
      </c>
      <c r="C384" s="142">
        <v>28</v>
      </c>
      <c r="D384" s="142">
        <v>16</v>
      </c>
      <c r="E384" s="143" t="s">
        <v>490</v>
      </c>
      <c r="F384" s="15">
        <v>0</v>
      </c>
      <c r="G384" s="15">
        <v>0</v>
      </c>
      <c r="H384" s="14" t="s">
        <v>287</v>
      </c>
    </row>
    <row r="385" spans="2:8" x14ac:dyDescent="0.25">
      <c r="B385" s="14" t="s">
        <v>234</v>
      </c>
      <c r="C385" s="142">
        <v>28</v>
      </c>
      <c r="D385" s="142">
        <v>17</v>
      </c>
      <c r="E385" s="143" t="s">
        <v>491</v>
      </c>
      <c r="F385" s="15">
        <v>0</v>
      </c>
      <c r="G385" s="15">
        <v>0</v>
      </c>
      <c r="H385" s="14" t="s">
        <v>287</v>
      </c>
    </row>
    <row r="386" spans="2:8" x14ac:dyDescent="0.25">
      <c r="B386" s="14" t="s">
        <v>247</v>
      </c>
      <c r="C386" s="142">
        <v>28</v>
      </c>
      <c r="D386" s="142">
        <v>18</v>
      </c>
      <c r="E386" s="143" t="s">
        <v>492</v>
      </c>
      <c r="F386" s="15">
        <v>0</v>
      </c>
      <c r="G386" s="15">
        <v>0</v>
      </c>
      <c r="H386" s="14" t="s">
        <v>287</v>
      </c>
    </row>
    <row r="387" spans="2:8" x14ac:dyDescent="0.25">
      <c r="B387" s="14" t="s">
        <v>104</v>
      </c>
      <c r="C387" s="142">
        <v>28</v>
      </c>
      <c r="D387" s="142">
        <v>7</v>
      </c>
      <c r="E387" s="143" t="s">
        <v>493</v>
      </c>
      <c r="F387" s="15">
        <v>0</v>
      </c>
      <c r="G387" s="15">
        <v>0</v>
      </c>
      <c r="H387" s="14" t="s">
        <v>287</v>
      </c>
    </row>
    <row r="388" spans="2:8" x14ac:dyDescent="0.25">
      <c r="B388" s="14" t="s">
        <v>117</v>
      </c>
      <c r="C388" s="142">
        <v>28</v>
      </c>
      <c r="D388" s="142">
        <v>8</v>
      </c>
      <c r="E388" s="143" t="s">
        <v>494</v>
      </c>
      <c r="F388" s="15">
        <v>0</v>
      </c>
      <c r="G388" s="15">
        <v>0</v>
      </c>
      <c r="H388" s="14" t="s">
        <v>287</v>
      </c>
    </row>
    <row r="389" spans="2:8" x14ac:dyDescent="0.25">
      <c r="B389" s="14" t="s">
        <v>130</v>
      </c>
      <c r="C389" s="142">
        <v>28</v>
      </c>
      <c r="D389" s="142">
        <v>9</v>
      </c>
      <c r="E389" s="143" t="s">
        <v>495</v>
      </c>
      <c r="F389" s="15">
        <v>0</v>
      </c>
      <c r="G389" s="15">
        <v>0</v>
      </c>
      <c r="H389" s="14" t="s">
        <v>287</v>
      </c>
    </row>
    <row r="390" spans="2:8" x14ac:dyDescent="0.25">
      <c r="B390" s="14" t="s">
        <v>143</v>
      </c>
      <c r="C390" s="142">
        <v>28</v>
      </c>
      <c r="D390" s="142">
        <v>10</v>
      </c>
      <c r="E390" s="143" t="s">
        <v>496</v>
      </c>
      <c r="F390" s="15">
        <v>0</v>
      </c>
      <c r="G390" s="15">
        <v>0</v>
      </c>
      <c r="H390" s="14" t="s">
        <v>287</v>
      </c>
    </row>
    <row r="391" spans="2:8" x14ac:dyDescent="0.25">
      <c r="B391" s="14" t="s">
        <v>156</v>
      </c>
      <c r="C391" s="142">
        <v>28</v>
      </c>
      <c r="D391" s="142">
        <v>11</v>
      </c>
      <c r="E391" s="143" t="s">
        <v>497</v>
      </c>
      <c r="F391" s="15">
        <v>0</v>
      </c>
      <c r="G391" s="15">
        <v>0</v>
      </c>
      <c r="H391" s="14" t="s">
        <v>287</v>
      </c>
    </row>
    <row r="392" spans="2:8" x14ac:dyDescent="0.25">
      <c r="B392" s="14" t="s">
        <v>169</v>
      </c>
      <c r="C392" s="142">
        <v>28</v>
      </c>
      <c r="D392" s="142">
        <v>12</v>
      </c>
      <c r="E392" s="143" t="s">
        <v>498</v>
      </c>
      <c r="F392" s="15">
        <v>0</v>
      </c>
      <c r="G392" s="15">
        <v>0</v>
      </c>
      <c r="H392" s="14" t="s">
        <v>287</v>
      </c>
    </row>
    <row r="393" spans="2:8" x14ac:dyDescent="0.25">
      <c r="B393" s="14" t="s">
        <v>24</v>
      </c>
      <c r="C393" s="142">
        <v>14</v>
      </c>
      <c r="D393" s="142">
        <v>1</v>
      </c>
      <c r="E393" s="143" t="s">
        <v>469</v>
      </c>
      <c r="F393" s="15">
        <v>0</v>
      </c>
      <c r="G393" s="15">
        <v>0</v>
      </c>
      <c r="H393" s="14" t="s">
        <v>293</v>
      </c>
    </row>
    <row r="394" spans="2:8" x14ac:dyDescent="0.25">
      <c r="B394" s="14" t="s">
        <v>37</v>
      </c>
      <c r="C394" s="142">
        <v>14</v>
      </c>
      <c r="D394" s="142">
        <v>2</v>
      </c>
      <c r="E394" s="143" t="s">
        <v>470</v>
      </c>
      <c r="F394" s="15">
        <v>0</v>
      </c>
      <c r="G394" s="15">
        <v>0</v>
      </c>
      <c r="H394" s="14" t="s">
        <v>293</v>
      </c>
    </row>
    <row r="395" spans="2:8" x14ac:dyDescent="0.25">
      <c r="B395" s="14" t="s">
        <v>50</v>
      </c>
      <c r="C395" s="142">
        <v>14</v>
      </c>
      <c r="D395" s="142">
        <v>3</v>
      </c>
      <c r="E395" s="143" t="s">
        <v>471</v>
      </c>
      <c r="F395" s="15">
        <v>0</v>
      </c>
      <c r="G395" s="15">
        <v>0</v>
      </c>
      <c r="H395" s="14" t="s">
        <v>293</v>
      </c>
    </row>
    <row r="396" spans="2:8" x14ac:dyDescent="0.25">
      <c r="B396" s="14" t="s">
        <v>63</v>
      </c>
      <c r="C396" s="142">
        <v>14</v>
      </c>
      <c r="D396" s="142">
        <v>4</v>
      </c>
      <c r="E396" s="143" t="s">
        <v>472</v>
      </c>
      <c r="F396" s="15">
        <v>0</v>
      </c>
      <c r="G396" s="15">
        <v>0</v>
      </c>
      <c r="H396" s="14" t="s">
        <v>293</v>
      </c>
    </row>
    <row r="397" spans="2:8" x14ac:dyDescent="0.25">
      <c r="B397" s="14" t="s">
        <v>76</v>
      </c>
      <c r="C397" s="142">
        <v>14</v>
      </c>
      <c r="D397" s="142">
        <v>5</v>
      </c>
      <c r="E397" s="143" t="s">
        <v>473</v>
      </c>
      <c r="F397" s="15">
        <v>0</v>
      </c>
      <c r="G397" s="15">
        <v>0</v>
      </c>
      <c r="H397" s="14" t="s">
        <v>293</v>
      </c>
    </row>
    <row r="398" spans="2:8" x14ac:dyDescent="0.25">
      <c r="B398" s="14" t="s">
        <v>89</v>
      </c>
      <c r="C398" s="142">
        <v>14</v>
      </c>
      <c r="D398" s="142">
        <v>6</v>
      </c>
      <c r="E398" s="143" t="s">
        <v>474</v>
      </c>
      <c r="F398" s="15">
        <v>0</v>
      </c>
      <c r="G398" s="15">
        <v>0</v>
      </c>
      <c r="H398" s="14" t="s">
        <v>293</v>
      </c>
    </row>
    <row r="399" spans="2:8" x14ac:dyDescent="0.25">
      <c r="B399" s="14" t="s">
        <v>385</v>
      </c>
      <c r="C399" s="142">
        <v>14</v>
      </c>
      <c r="D399" s="142">
        <v>25</v>
      </c>
      <c r="E399" s="143" t="s">
        <v>475</v>
      </c>
      <c r="F399" s="15">
        <v>0</v>
      </c>
      <c r="G399" s="15">
        <v>0</v>
      </c>
      <c r="H399" s="14" t="s">
        <v>293</v>
      </c>
    </row>
    <row r="400" spans="2:8" x14ac:dyDescent="0.25">
      <c r="B400" s="14" t="s">
        <v>398</v>
      </c>
      <c r="C400" s="142">
        <v>14</v>
      </c>
      <c r="D400" s="142">
        <v>26</v>
      </c>
      <c r="E400" s="143" t="s">
        <v>476</v>
      </c>
      <c r="F400" s="15">
        <v>0</v>
      </c>
      <c r="G400" s="15">
        <v>0</v>
      </c>
      <c r="H400" s="14" t="s">
        <v>293</v>
      </c>
    </row>
    <row r="401" spans="2:8" x14ac:dyDescent="0.25">
      <c r="B401" s="14" t="s">
        <v>411</v>
      </c>
      <c r="C401" s="142">
        <v>14</v>
      </c>
      <c r="D401" s="142">
        <v>27</v>
      </c>
      <c r="E401" s="143" t="s">
        <v>477</v>
      </c>
      <c r="F401" s="15">
        <v>0</v>
      </c>
      <c r="G401" s="15">
        <v>0</v>
      </c>
      <c r="H401" s="14" t="s">
        <v>293</v>
      </c>
    </row>
    <row r="402" spans="2:8" x14ac:dyDescent="0.25">
      <c r="B402" s="14" t="s">
        <v>424</v>
      </c>
      <c r="C402" s="142">
        <v>14</v>
      </c>
      <c r="D402" s="142">
        <v>28</v>
      </c>
      <c r="E402" s="143" t="s">
        <v>478</v>
      </c>
      <c r="F402" s="15">
        <v>0</v>
      </c>
      <c r="G402" s="15">
        <v>0</v>
      </c>
      <c r="H402" s="14" t="s">
        <v>293</v>
      </c>
    </row>
    <row r="403" spans="2:8" x14ac:dyDescent="0.25">
      <c r="B403" s="14" t="s">
        <v>437</v>
      </c>
      <c r="C403" s="142">
        <v>14</v>
      </c>
      <c r="D403" s="142">
        <v>29</v>
      </c>
      <c r="E403" s="143" t="s">
        <v>479</v>
      </c>
      <c r="F403" s="15">
        <v>0</v>
      </c>
      <c r="G403" s="15">
        <v>0</v>
      </c>
      <c r="H403" s="14" t="s">
        <v>293</v>
      </c>
    </row>
    <row r="404" spans="2:8" x14ac:dyDescent="0.25">
      <c r="B404" s="14" t="s">
        <v>450</v>
      </c>
      <c r="C404" s="142">
        <v>14</v>
      </c>
      <c r="D404" s="142">
        <v>30</v>
      </c>
      <c r="E404" s="143" t="s">
        <v>480</v>
      </c>
      <c r="F404" s="15">
        <v>0</v>
      </c>
      <c r="G404" s="15">
        <v>0</v>
      </c>
      <c r="H404" s="14" t="s">
        <v>293</v>
      </c>
    </row>
    <row r="405" spans="2:8" x14ac:dyDescent="0.25">
      <c r="B405" s="14" t="s">
        <v>258</v>
      </c>
      <c r="C405" s="142">
        <v>14</v>
      </c>
      <c r="D405" s="142">
        <v>19</v>
      </c>
      <c r="E405" s="143" t="s">
        <v>481</v>
      </c>
      <c r="F405" s="15">
        <v>0</v>
      </c>
      <c r="G405" s="15">
        <v>0</v>
      </c>
      <c r="H405" s="14" t="s">
        <v>293</v>
      </c>
    </row>
    <row r="406" spans="2:8" x14ac:dyDescent="0.25">
      <c r="B406" s="14" t="s">
        <v>320</v>
      </c>
      <c r="C406" s="142">
        <v>14</v>
      </c>
      <c r="D406" s="142">
        <v>20</v>
      </c>
      <c r="E406" s="143" t="s">
        <v>482</v>
      </c>
      <c r="F406" s="15">
        <v>0</v>
      </c>
      <c r="G406" s="15">
        <v>0</v>
      </c>
      <c r="H406" s="14" t="s">
        <v>293</v>
      </c>
    </row>
    <row r="407" spans="2:8" x14ac:dyDescent="0.25">
      <c r="B407" s="14" t="s">
        <v>333</v>
      </c>
      <c r="C407" s="142">
        <v>14</v>
      </c>
      <c r="D407" s="142">
        <v>21</v>
      </c>
      <c r="E407" s="143" t="s">
        <v>483</v>
      </c>
      <c r="F407" s="15">
        <v>0</v>
      </c>
      <c r="G407" s="15">
        <v>0</v>
      </c>
      <c r="H407" s="14" t="s">
        <v>293</v>
      </c>
    </row>
    <row r="408" spans="2:8" x14ac:dyDescent="0.25">
      <c r="B408" s="14" t="s">
        <v>346</v>
      </c>
      <c r="C408" s="142">
        <v>14</v>
      </c>
      <c r="D408" s="142">
        <v>22</v>
      </c>
      <c r="E408" s="143" t="s">
        <v>484</v>
      </c>
      <c r="F408" s="15">
        <v>0</v>
      </c>
      <c r="G408" s="15">
        <v>0</v>
      </c>
      <c r="H408" s="14" t="s">
        <v>293</v>
      </c>
    </row>
    <row r="409" spans="2:8" x14ac:dyDescent="0.25">
      <c r="B409" s="14" t="s">
        <v>359</v>
      </c>
      <c r="C409" s="142">
        <v>14</v>
      </c>
      <c r="D409" s="142">
        <v>23</v>
      </c>
      <c r="E409" s="143" t="s">
        <v>485</v>
      </c>
      <c r="F409" s="15">
        <v>0</v>
      </c>
      <c r="G409" s="15">
        <v>0</v>
      </c>
      <c r="H409" s="14" t="s">
        <v>293</v>
      </c>
    </row>
    <row r="410" spans="2:8" x14ac:dyDescent="0.25">
      <c r="B410" s="14" t="s">
        <v>372</v>
      </c>
      <c r="C410" s="142">
        <v>14</v>
      </c>
      <c r="D410" s="142">
        <v>24</v>
      </c>
      <c r="E410" s="143" t="s">
        <v>486</v>
      </c>
      <c r="F410" s="15">
        <v>0</v>
      </c>
      <c r="G410" s="15">
        <v>0</v>
      </c>
      <c r="H410" s="14" t="s">
        <v>293</v>
      </c>
    </row>
    <row r="411" spans="2:8" x14ac:dyDescent="0.25">
      <c r="B411" s="14" t="s">
        <v>180</v>
      </c>
      <c r="C411" s="142">
        <v>14</v>
      </c>
      <c r="D411" s="142">
        <v>13</v>
      </c>
      <c r="E411" s="143" t="s">
        <v>487</v>
      </c>
      <c r="F411" s="15">
        <v>0</v>
      </c>
      <c r="G411" s="15">
        <v>0</v>
      </c>
      <c r="H411" s="14" t="s">
        <v>293</v>
      </c>
    </row>
    <row r="412" spans="2:8" x14ac:dyDescent="0.25">
      <c r="B412" s="14" t="s">
        <v>193</v>
      </c>
      <c r="C412" s="142">
        <v>14</v>
      </c>
      <c r="D412" s="142">
        <v>14</v>
      </c>
      <c r="E412" s="143" t="s">
        <v>488</v>
      </c>
      <c r="F412" s="15">
        <v>0</v>
      </c>
      <c r="G412" s="15">
        <v>0</v>
      </c>
      <c r="H412" s="14" t="s">
        <v>293</v>
      </c>
    </row>
    <row r="413" spans="2:8" x14ac:dyDescent="0.25">
      <c r="B413" s="14" t="s">
        <v>206</v>
      </c>
      <c r="C413" s="142">
        <v>14</v>
      </c>
      <c r="D413" s="142">
        <v>15</v>
      </c>
      <c r="E413" s="143" t="s">
        <v>489</v>
      </c>
      <c r="F413" s="15">
        <v>0</v>
      </c>
      <c r="G413" s="15">
        <v>0</v>
      </c>
      <c r="H413" s="14" t="s">
        <v>293</v>
      </c>
    </row>
    <row r="414" spans="2:8" x14ac:dyDescent="0.25">
      <c r="B414" s="14" t="s">
        <v>219</v>
      </c>
      <c r="C414" s="142">
        <v>14</v>
      </c>
      <c r="D414" s="142">
        <v>16</v>
      </c>
      <c r="E414" s="143" t="s">
        <v>490</v>
      </c>
      <c r="F414" s="15">
        <v>0</v>
      </c>
      <c r="G414" s="15">
        <v>0</v>
      </c>
      <c r="H414" s="14" t="s">
        <v>293</v>
      </c>
    </row>
    <row r="415" spans="2:8" x14ac:dyDescent="0.25">
      <c r="B415" s="14" t="s">
        <v>232</v>
      </c>
      <c r="C415" s="142">
        <v>14</v>
      </c>
      <c r="D415" s="142">
        <v>17</v>
      </c>
      <c r="E415" s="143" t="s">
        <v>491</v>
      </c>
      <c r="F415" s="15">
        <v>0</v>
      </c>
      <c r="G415" s="15">
        <v>0</v>
      </c>
      <c r="H415" s="14" t="s">
        <v>293</v>
      </c>
    </row>
    <row r="416" spans="2:8" x14ac:dyDescent="0.25">
      <c r="B416" s="14" t="s">
        <v>245</v>
      </c>
      <c r="C416" s="142">
        <v>14</v>
      </c>
      <c r="D416" s="142">
        <v>18</v>
      </c>
      <c r="E416" s="143" t="s">
        <v>492</v>
      </c>
      <c r="F416" s="15">
        <v>0</v>
      </c>
      <c r="G416" s="15">
        <v>0</v>
      </c>
      <c r="H416" s="14" t="s">
        <v>293</v>
      </c>
    </row>
    <row r="417" spans="2:8" x14ac:dyDescent="0.25">
      <c r="B417" s="14" t="s">
        <v>102</v>
      </c>
      <c r="C417" s="142">
        <v>14</v>
      </c>
      <c r="D417" s="142">
        <v>7</v>
      </c>
      <c r="E417" s="143" t="s">
        <v>493</v>
      </c>
      <c r="F417" s="15">
        <v>0</v>
      </c>
      <c r="G417" s="15">
        <v>0</v>
      </c>
      <c r="H417" s="14" t="s">
        <v>293</v>
      </c>
    </row>
    <row r="418" spans="2:8" x14ac:dyDescent="0.25">
      <c r="B418" s="14" t="s">
        <v>115</v>
      </c>
      <c r="C418" s="142">
        <v>14</v>
      </c>
      <c r="D418" s="142">
        <v>8</v>
      </c>
      <c r="E418" s="143" t="s">
        <v>494</v>
      </c>
      <c r="F418" s="15">
        <v>0</v>
      </c>
      <c r="G418" s="15">
        <v>0</v>
      </c>
      <c r="H418" s="14" t="s">
        <v>293</v>
      </c>
    </row>
    <row r="419" spans="2:8" x14ac:dyDescent="0.25">
      <c r="B419" s="14" t="s">
        <v>128</v>
      </c>
      <c r="C419" s="142">
        <v>14</v>
      </c>
      <c r="D419" s="142">
        <v>9</v>
      </c>
      <c r="E419" s="143" t="s">
        <v>495</v>
      </c>
      <c r="F419" s="15">
        <v>0</v>
      </c>
      <c r="G419" s="15">
        <v>0</v>
      </c>
      <c r="H419" s="14" t="s">
        <v>293</v>
      </c>
    </row>
    <row r="420" spans="2:8" x14ac:dyDescent="0.25">
      <c r="B420" s="14" t="s">
        <v>141</v>
      </c>
      <c r="C420" s="142">
        <v>14</v>
      </c>
      <c r="D420" s="142">
        <v>10</v>
      </c>
      <c r="E420" s="143" t="s">
        <v>496</v>
      </c>
      <c r="F420" s="15">
        <v>0</v>
      </c>
      <c r="G420" s="15">
        <v>0</v>
      </c>
      <c r="H420" s="14" t="s">
        <v>293</v>
      </c>
    </row>
    <row r="421" spans="2:8" x14ac:dyDescent="0.25">
      <c r="B421" s="14" t="s">
        <v>154</v>
      </c>
      <c r="C421" s="142">
        <v>14</v>
      </c>
      <c r="D421" s="142">
        <v>11</v>
      </c>
      <c r="E421" s="143" t="s">
        <v>497</v>
      </c>
      <c r="F421" s="15">
        <v>0</v>
      </c>
      <c r="G421" s="15">
        <v>0</v>
      </c>
      <c r="H421" s="14" t="s">
        <v>293</v>
      </c>
    </row>
    <row r="422" spans="2:8" x14ac:dyDescent="0.25">
      <c r="B422" s="14" t="s">
        <v>167</v>
      </c>
      <c r="C422" s="142">
        <v>14</v>
      </c>
      <c r="D422" s="142">
        <v>12</v>
      </c>
      <c r="E422" s="143" t="s">
        <v>498</v>
      </c>
      <c r="F422" s="15">
        <v>0</v>
      </c>
      <c r="G422" s="15">
        <v>0</v>
      </c>
      <c r="H422" s="14" t="s">
        <v>293</v>
      </c>
    </row>
    <row r="423" spans="2:8" x14ac:dyDescent="0.25">
      <c r="B423" s="14" t="s">
        <v>381</v>
      </c>
      <c r="C423" s="142">
        <v>10</v>
      </c>
      <c r="D423" s="142">
        <v>25</v>
      </c>
      <c r="E423" s="143" t="s">
        <v>499</v>
      </c>
      <c r="F423" s="15">
        <v>1</v>
      </c>
      <c r="G423" s="15">
        <v>8400</v>
      </c>
      <c r="H423" s="14" t="s">
        <v>297</v>
      </c>
    </row>
    <row r="424" spans="2:8" x14ac:dyDescent="0.25">
      <c r="B424" s="14" t="s">
        <v>394</v>
      </c>
      <c r="C424" s="142">
        <v>10</v>
      </c>
      <c r="D424" s="142">
        <v>26</v>
      </c>
      <c r="E424" s="143" t="s">
        <v>500</v>
      </c>
      <c r="F424" s="15">
        <v>7</v>
      </c>
      <c r="G424" s="15">
        <v>58385</v>
      </c>
      <c r="H424" s="14" t="s">
        <v>297</v>
      </c>
    </row>
    <row r="425" spans="2:8" x14ac:dyDescent="0.25">
      <c r="B425" s="14" t="s">
        <v>407</v>
      </c>
      <c r="C425" s="142">
        <v>10</v>
      </c>
      <c r="D425" s="142">
        <v>27</v>
      </c>
      <c r="E425" s="143" t="s">
        <v>501</v>
      </c>
      <c r="F425" s="15">
        <v>7</v>
      </c>
      <c r="G425" s="15">
        <v>65547</v>
      </c>
      <c r="H425" s="14" t="s">
        <v>297</v>
      </c>
    </row>
    <row r="426" spans="2:8" x14ac:dyDescent="0.25">
      <c r="B426" s="14" t="s">
        <v>420</v>
      </c>
      <c r="C426" s="142">
        <v>10</v>
      </c>
      <c r="D426" s="142">
        <v>28</v>
      </c>
      <c r="E426" s="143" t="s">
        <v>502</v>
      </c>
      <c r="F426" s="15">
        <v>4</v>
      </c>
      <c r="G426" s="15">
        <v>40610</v>
      </c>
      <c r="H426" s="14" t="s">
        <v>297</v>
      </c>
    </row>
    <row r="427" spans="2:8" x14ac:dyDescent="0.25">
      <c r="B427" s="14" t="s">
        <v>446</v>
      </c>
      <c r="C427" s="142">
        <v>10</v>
      </c>
      <c r="D427" s="142">
        <v>30</v>
      </c>
      <c r="E427" s="143" t="s">
        <v>503</v>
      </c>
      <c r="F427" s="15">
        <v>3</v>
      </c>
      <c r="G427" s="15">
        <v>20551.5</v>
      </c>
      <c r="H427" s="14" t="s">
        <v>297</v>
      </c>
    </row>
    <row r="428" spans="2:8" x14ac:dyDescent="0.25">
      <c r="B428" s="14" t="s">
        <v>22</v>
      </c>
      <c r="C428" s="142">
        <v>12</v>
      </c>
      <c r="D428" s="142">
        <v>1</v>
      </c>
      <c r="E428" s="143" t="s">
        <v>504</v>
      </c>
      <c r="F428" s="15">
        <v>1</v>
      </c>
      <c r="G428" s="15">
        <v>9468</v>
      </c>
      <c r="H428" s="14" t="s">
        <v>306</v>
      </c>
    </row>
    <row r="429" spans="2:8" x14ac:dyDescent="0.25">
      <c r="B429" s="14" t="s">
        <v>35</v>
      </c>
      <c r="C429" s="142">
        <v>12</v>
      </c>
      <c r="D429" s="142">
        <v>2</v>
      </c>
      <c r="E429" s="143" t="s">
        <v>505</v>
      </c>
      <c r="F429" s="15">
        <v>3</v>
      </c>
      <c r="G429" s="15">
        <v>23453.1</v>
      </c>
      <c r="H429" s="14" t="s">
        <v>306</v>
      </c>
    </row>
    <row r="430" spans="2:8" x14ac:dyDescent="0.25">
      <c r="B430" s="14" t="s">
        <v>48</v>
      </c>
      <c r="C430" s="142">
        <v>12</v>
      </c>
      <c r="D430" s="142">
        <v>3</v>
      </c>
      <c r="E430" s="143" t="s">
        <v>506</v>
      </c>
      <c r="F430" s="15">
        <v>2</v>
      </c>
      <c r="G430" s="15">
        <v>7720</v>
      </c>
      <c r="H430" s="14" t="s">
        <v>306</v>
      </c>
    </row>
    <row r="431" spans="2:8" x14ac:dyDescent="0.25">
      <c r="B431" s="14" t="s">
        <v>61</v>
      </c>
      <c r="C431" s="142">
        <v>12</v>
      </c>
      <c r="D431" s="142">
        <v>4</v>
      </c>
      <c r="E431" s="143" t="s">
        <v>507</v>
      </c>
      <c r="F431" s="15">
        <v>3</v>
      </c>
      <c r="G431" s="15">
        <v>20790</v>
      </c>
      <c r="H431" s="14" t="s">
        <v>306</v>
      </c>
    </row>
    <row r="432" spans="2:8" x14ac:dyDescent="0.25">
      <c r="B432" s="14" t="s">
        <v>87</v>
      </c>
      <c r="C432" s="142">
        <v>12</v>
      </c>
      <c r="D432" s="142">
        <v>6</v>
      </c>
      <c r="E432" s="143" t="s">
        <v>508</v>
      </c>
      <c r="F432" s="15">
        <v>3</v>
      </c>
      <c r="G432" s="15">
        <v>15500</v>
      </c>
      <c r="H432" s="14" t="s">
        <v>306</v>
      </c>
    </row>
    <row r="433" spans="2:8" x14ac:dyDescent="0.25">
      <c r="B433" s="14" t="s">
        <v>100</v>
      </c>
      <c r="C433" s="142">
        <v>12</v>
      </c>
      <c r="D433" s="142">
        <v>7</v>
      </c>
      <c r="E433" s="143" t="s">
        <v>509</v>
      </c>
      <c r="F433" s="15">
        <v>2</v>
      </c>
      <c r="G433" s="15">
        <v>18280</v>
      </c>
      <c r="H433" s="14" t="s">
        <v>306</v>
      </c>
    </row>
    <row r="434" spans="2:8" x14ac:dyDescent="0.25">
      <c r="B434" s="14" t="s">
        <v>113</v>
      </c>
      <c r="C434" s="142">
        <v>12</v>
      </c>
      <c r="D434" s="142">
        <v>8</v>
      </c>
      <c r="E434" s="143" t="s">
        <v>510</v>
      </c>
      <c r="F434" s="15">
        <v>1</v>
      </c>
      <c r="G434" s="15">
        <v>8595</v>
      </c>
      <c r="H434" s="14" t="s">
        <v>306</v>
      </c>
    </row>
    <row r="435" spans="2:8" x14ac:dyDescent="0.25">
      <c r="B435" s="14" t="s">
        <v>139</v>
      </c>
      <c r="C435" s="142">
        <v>12</v>
      </c>
      <c r="D435" s="142">
        <v>10</v>
      </c>
      <c r="E435" s="143" t="s">
        <v>511</v>
      </c>
      <c r="F435" s="15">
        <v>3</v>
      </c>
      <c r="G435" s="15">
        <v>28730</v>
      </c>
      <c r="H435" s="14" t="s">
        <v>306</v>
      </c>
    </row>
    <row r="436" spans="2:8" x14ac:dyDescent="0.25">
      <c r="B436" s="14" t="s">
        <v>152</v>
      </c>
      <c r="C436" s="142">
        <v>12</v>
      </c>
      <c r="D436" s="142">
        <v>11</v>
      </c>
      <c r="E436" s="143" t="s">
        <v>512</v>
      </c>
      <c r="F436" s="15">
        <v>7</v>
      </c>
      <c r="G436" s="15">
        <v>51390</v>
      </c>
      <c r="H436" s="14" t="s">
        <v>306</v>
      </c>
    </row>
    <row r="437" spans="2:8" x14ac:dyDescent="0.25">
      <c r="B437" s="14" t="s">
        <v>165</v>
      </c>
      <c r="C437" s="142">
        <v>12</v>
      </c>
      <c r="D437" s="142">
        <v>12</v>
      </c>
      <c r="E437" s="143" t="s">
        <v>513</v>
      </c>
      <c r="F437" s="15">
        <v>1</v>
      </c>
      <c r="G437" s="15">
        <v>10500</v>
      </c>
      <c r="H437" s="14" t="s">
        <v>306</v>
      </c>
    </row>
    <row r="438" spans="2:8" x14ac:dyDescent="0.25">
      <c r="B438" s="14" t="s">
        <v>178</v>
      </c>
      <c r="C438" s="142">
        <v>12</v>
      </c>
      <c r="D438" s="142">
        <v>13</v>
      </c>
      <c r="E438" s="143" t="s">
        <v>514</v>
      </c>
      <c r="F438" s="15">
        <v>2</v>
      </c>
      <c r="G438" s="15">
        <v>21330</v>
      </c>
      <c r="H438" s="14" t="s">
        <v>306</v>
      </c>
    </row>
    <row r="439" spans="2:8" x14ac:dyDescent="0.25">
      <c r="B439" s="14" t="s">
        <v>191</v>
      </c>
      <c r="C439" s="142">
        <v>12</v>
      </c>
      <c r="D439" s="142">
        <v>14</v>
      </c>
      <c r="E439" s="143" t="s">
        <v>515</v>
      </c>
      <c r="F439" s="15">
        <v>3</v>
      </c>
      <c r="G439" s="15">
        <v>27810</v>
      </c>
      <c r="H439" s="14" t="s">
        <v>306</v>
      </c>
    </row>
    <row r="440" spans="2:8" x14ac:dyDescent="0.25">
      <c r="B440" s="14" t="s">
        <v>204</v>
      </c>
      <c r="C440" s="142">
        <v>12</v>
      </c>
      <c r="D440" s="142">
        <v>15</v>
      </c>
      <c r="E440" s="143" t="s">
        <v>516</v>
      </c>
      <c r="F440" s="15">
        <v>2</v>
      </c>
      <c r="G440" s="15">
        <v>-1480</v>
      </c>
      <c r="H440" s="14" t="s">
        <v>306</v>
      </c>
    </row>
    <row r="441" spans="2:8" x14ac:dyDescent="0.25">
      <c r="B441" s="14" t="s">
        <v>217</v>
      </c>
      <c r="C441" s="142">
        <v>12</v>
      </c>
      <c r="D441" s="142">
        <v>16</v>
      </c>
      <c r="E441" s="143" t="s">
        <v>517</v>
      </c>
      <c r="F441" s="15">
        <v>1</v>
      </c>
      <c r="G441" s="15">
        <v>7983</v>
      </c>
      <c r="H441" s="14" t="s">
        <v>306</v>
      </c>
    </row>
    <row r="442" spans="2:8" x14ac:dyDescent="0.25">
      <c r="B442" s="14" t="s">
        <v>230</v>
      </c>
      <c r="C442" s="142">
        <v>12</v>
      </c>
      <c r="D442" s="142">
        <v>17</v>
      </c>
      <c r="E442" s="143" t="s">
        <v>518</v>
      </c>
      <c r="F442" s="15">
        <v>1</v>
      </c>
      <c r="G442" s="15">
        <v>2790</v>
      </c>
      <c r="H442" s="14" t="s">
        <v>306</v>
      </c>
    </row>
    <row r="443" spans="2:8" x14ac:dyDescent="0.25">
      <c r="B443" s="14" t="s">
        <v>243</v>
      </c>
      <c r="C443" s="142">
        <v>12</v>
      </c>
      <c r="D443" s="142">
        <v>18</v>
      </c>
      <c r="E443" s="143" t="s">
        <v>519</v>
      </c>
      <c r="F443" s="15">
        <v>3</v>
      </c>
      <c r="G443" s="15">
        <v>14200</v>
      </c>
      <c r="H443" s="14" t="s">
        <v>306</v>
      </c>
    </row>
    <row r="444" spans="2:8" x14ac:dyDescent="0.25">
      <c r="B444" s="14" t="s">
        <v>256</v>
      </c>
      <c r="C444" s="142">
        <v>12</v>
      </c>
      <c r="D444" s="142">
        <v>19</v>
      </c>
      <c r="E444" s="143" t="s">
        <v>520</v>
      </c>
      <c r="F444" s="15">
        <v>5</v>
      </c>
      <c r="G444" s="15">
        <v>36690</v>
      </c>
      <c r="H444" s="14" t="s">
        <v>306</v>
      </c>
    </row>
    <row r="445" spans="2:8" x14ac:dyDescent="0.25">
      <c r="B445" s="14" t="s">
        <v>318</v>
      </c>
      <c r="C445" s="142">
        <v>12</v>
      </c>
      <c r="D445" s="142">
        <v>20</v>
      </c>
      <c r="E445" s="143" t="s">
        <v>521</v>
      </c>
      <c r="F445" s="15">
        <v>11</v>
      </c>
      <c r="G445" s="15">
        <v>71967</v>
      </c>
      <c r="H445" s="14" t="s">
        <v>306</v>
      </c>
    </row>
    <row r="446" spans="2:8" x14ac:dyDescent="0.25">
      <c r="B446" s="14" t="s">
        <v>331</v>
      </c>
      <c r="C446" s="142">
        <v>12</v>
      </c>
      <c r="D446" s="142">
        <v>21</v>
      </c>
      <c r="E446" s="143" t="s">
        <v>522</v>
      </c>
      <c r="F446" s="15">
        <v>3</v>
      </c>
      <c r="G446" s="15">
        <v>26640</v>
      </c>
      <c r="H446" s="14" t="s">
        <v>306</v>
      </c>
    </row>
    <row r="447" spans="2:8" x14ac:dyDescent="0.25">
      <c r="B447" s="14" t="s">
        <v>344</v>
      </c>
      <c r="C447" s="142">
        <v>12</v>
      </c>
      <c r="D447" s="142">
        <v>22</v>
      </c>
      <c r="E447" s="143" t="s">
        <v>523</v>
      </c>
      <c r="F447" s="15">
        <v>1</v>
      </c>
      <c r="G447" s="15">
        <v>1000</v>
      </c>
      <c r="H447" s="14" t="s">
        <v>306</v>
      </c>
    </row>
    <row r="448" spans="2:8" x14ac:dyDescent="0.25">
      <c r="B448" s="14" t="s">
        <v>357</v>
      </c>
      <c r="C448" s="142">
        <v>12</v>
      </c>
      <c r="D448" s="142">
        <v>23</v>
      </c>
      <c r="E448" s="143" t="s">
        <v>524</v>
      </c>
      <c r="F448" s="15">
        <v>1</v>
      </c>
      <c r="G448" s="15">
        <v>2700</v>
      </c>
      <c r="H448" s="14" t="s">
        <v>306</v>
      </c>
    </row>
    <row r="449" spans="2:8" x14ac:dyDescent="0.25">
      <c r="B449" s="14" t="s">
        <v>383</v>
      </c>
      <c r="C449" s="142">
        <v>12</v>
      </c>
      <c r="D449" s="142">
        <v>25</v>
      </c>
      <c r="E449" s="143" t="s">
        <v>499</v>
      </c>
      <c r="F449" s="15">
        <v>3</v>
      </c>
      <c r="G449" s="15">
        <v>26400</v>
      </c>
      <c r="H449" s="14" t="s">
        <v>306</v>
      </c>
    </row>
    <row r="450" spans="2:8" x14ac:dyDescent="0.25">
      <c r="B450" s="14" t="s">
        <v>396</v>
      </c>
      <c r="C450" s="142">
        <v>12</v>
      </c>
      <c r="D450" s="142">
        <v>26</v>
      </c>
      <c r="E450" s="143" t="s">
        <v>500</v>
      </c>
      <c r="F450" s="15">
        <v>5</v>
      </c>
      <c r="G450" s="15">
        <v>37290</v>
      </c>
      <c r="H450" s="14" t="s">
        <v>306</v>
      </c>
    </row>
    <row r="451" spans="2:8" x14ac:dyDescent="0.25">
      <c r="B451" s="14" t="s">
        <v>409</v>
      </c>
      <c r="C451" s="142">
        <v>12</v>
      </c>
      <c r="D451" s="142">
        <v>27</v>
      </c>
      <c r="E451" s="143" t="s">
        <v>501</v>
      </c>
      <c r="F451" s="15">
        <v>3</v>
      </c>
      <c r="G451" s="15">
        <v>17030</v>
      </c>
      <c r="H451" s="14" t="s">
        <v>306</v>
      </c>
    </row>
    <row r="452" spans="2:8" x14ac:dyDescent="0.25">
      <c r="B452" s="14" t="s">
        <v>422</v>
      </c>
      <c r="C452" s="142">
        <v>12</v>
      </c>
      <c r="D452" s="142">
        <v>28</v>
      </c>
      <c r="E452" s="143" t="s">
        <v>502</v>
      </c>
      <c r="F452" s="15">
        <v>1</v>
      </c>
      <c r="G452" s="15">
        <v>3510</v>
      </c>
      <c r="H452" s="14" t="s">
        <v>306</v>
      </c>
    </row>
    <row r="453" spans="2:8" x14ac:dyDescent="0.25">
      <c r="B453" s="14" t="s">
        <v>435</v>
      </c>
      <c r="C453" s="142">
        <v>12</v>
      </c>
      <c r="D453" s="142">
        <v>29</v>
      </c>
      <c r="E453" s="143" t="s">
        <v>525</v>
      </c>
      <c r="F453" s="15">
        <v>3</v>
      </c>
      <c r="G453" s="15">
        <v>29600</v>
      </c>
      <c r="H453" s="14" t="s">
        <v>306</v>
      </c>
    </row>
    <row r="454" spans="2:8" x14ac:dyDescent="0.25">
      <c r="B454" s="14" t="s">
        <v>448</v>
      </c>
      <c r="C454" s="142">
        <v>12</v>
      </c>
      <c r="D454" s="142">
        <v>30</v>
      </c>
      <c r="E454" s="143" t="s">
        <v>503</v>
      </c>
      <c r="F454" s="15">
        <v>1</v>
      </c>
      <c r="G454" s="15">
        <v>8900</v>
      </c>
      <c r="H454" s="14" t="s">
        <v>306</v>
      </c>
    </row>
    <row r="455" spans="2:8" x14ac:dyDescent="0.25">
      <c r="B455" s="14" t="s">
        <v>24</v>
      </c>
      <c r="C455" s="142">
        <v>14</v>
      </c>
      <c r="D455" s="142">
        <v>1</v>
      </c>
      <c r="E455" s="143" t="s">
        <v>504</v>
      </c>
      <c r="F455" s="15">
        <v>3</v>
      </c>
      <c r="G455" s="15">
        <v>8545</v>
      </c>
      <c r="H455" s="14" t="s">
        <v>307</v>
      </c>
    </row>
    <row r="456" spans="2:8" x14ac:dyDescent="0.25">
      <c r="B456" s="14" t="s">
        <v>37</v>
      </c>
      <c r="C456" s="142">
        <v>14</v>
      </c>
      <c r="D456" s="142">
        <v>2</v>
      </c>
      <c r="E456" s="143" t="s">
        <v>505</v>
      </c>
      <c r="F456" s="15">
        <v>1</v>
      </c>
      <c r="G456" s="15">
        <v>1635</v>
      </c>
      <c r="H456" s="14" t="s">
        <v>307</v>
      </c>
    </row>
    <row r="457" spans="2:8" x14ac:dyDescent="0.25">
      <c r="B457" s="14" t="s">
        <v>63</v>
      </c>
      <c r="C457" s="142">
        <v>14</v>
      </c>
      <c r="D457" s="142">
        <v>4</v>
      </c>
      <c r="E457" s="143" t="s">
        <v>507</v>
      </c>
      <c r="F457" s="15">
        <v>3</v>
      </c>
      <c r="G457" s="15">
        <v>6370</v>
      </c>
      <c r="H457" s="14" t="s">
        <v>307</v>
      </c>
    </row>
    <row r="458" spans="2:8" x14ac:dyDescent="0.25">
      <c r="B458" s="14" t="s">
        <v>76</v>
      </c>
      <c r="C458" s="142">
        <v>14</v>
      </c>
      <c r="D458" s="142">
        <v>5</v>
      </c>
      <c r="E458" s="143" t="s">
        <v>526</v>
      </c>
      <c r="F458" s="15">
        <v>11</v>
      </c>
      <c r="G458" s="15">
        <v>38670</v>
      </c>
      <c r="H458" s="14" t="s">
        <v>307</v>
      </c>
    </row>
    <row r="459" spans="2:8" x14ac:dyDescent="0.25">
      <c r="B459" s="14" t="s">
        <v>89</v>
      </c>
      <c r="C459" s="142">
        <v>14</v>
      </c>
      <c r="D459" s="142">
        <v>6</v>
      </c>
      <c r="E459" s="143" t="s">
        <v>508</v>
      </c>
      <c r="F459" s="15">
        <v>5</v>
      </c>
      <c r="G459" s="15">
        <v>12175</v>
      </c>
      <c r="H459" s="14" t="s">
        <v>307</v>
      </c>
    </row>
    <row r="460" spans="2:8" x14ac:dyDescent="0.25">
      <c r="B460" s="14" t="s">
        <v>115</v>
      </c>
      <c r="C460" s="142">
        <v>14</v>
      </c>
      <c r="D460" s="142">
        <v>8</v>
      </c>
      <c r="E460" s="143" t="s">
        <v>510</v>
      </c>
      <c r="F460" s="15">
        <v>2</v>
      </c>
      <c r="G460" s="15">
        <v>3100</v>
      </c>
      <c r="H460" s="14" t="s">
        <v>307</v>
      </c>
    </row>
    <row r="461" spans="2:8" x14ac:dyDescent="0.25">
      <c r="B461" s="14" t="s">
        <v>128</v>
      </c>
      <c r="C461" s="142">
        <v>14</v>
      </c>
      <c r="D461" s="142">
        <v>9</v>
      </c>
      <c r="E461" s="143" t="s">
        <v>527</v>
      </c>
      <c r="F461" s="15">
        <v>2</v>
      </c>
      <c r="G461" s="15">
        <v>3700</v>
      </c>
      <c r="H461" s="14" t="s">
        <v>307</v>
      </c>
    </row>
    <row r="462" spans="2:8" x14ac:dyDescent="0.25">
      <c r="B462" s="14" t="s">
        <v>141</v>
      </c>
      <c r="C462" s="142">
        <v>14</v>
      </c>
      <c r="D462" s="142">
        <v>10</v>
      </c>
      <c r="E462" s="143" t="s">
        <v>511</v>
      </c>
      <c r="F462" s="15">
        <v>4</v>
      </c>
      <c r="G462" s="15">
        <v>8690</v>
      </c>
      <c r="H462" s="14" t="s">
        <v>307</v>
      </c>
    </row>
    <row r="463" spans="2:8" x14ac:dyDescent="0.25">
      <c r="B463" s="14" t="s">
        <v>154</v>
      </c>
      <c r="C463" s="142">
        <v>14</v>
      </c>
      <c r="D463" s="142">
        <v>11</v>
      </c>
      <c r="E463" s="143" t="s">
        <v>512</v>
      </c>
      <c r="F463" s="15">
        <v>8</v>
      </c>
      <c r="G463" s="15">
        <v>9955</v>
      </c>
      <c r="H463" s="14" t="s">
        <v>307</v>
      </c>
    </row>
    <row r="464" spans="2:8" x14ac:dyDescent="0.25">
      <c r="B464" s="14" t="s">
        <v>167</v>
      </c>
      <c r="C464" s="142">
        <v>14</v>
      </c>
      <c r="D464" s="142">
        <v>12</v>
      </c>
      <c r="E464" s="143" t="s">
        <v>513</v>
      </c>
      <c r="F464" s="15">
        <v>4</v>
      </c>
      <c r="G464" s="15">
        <v>10020</v>
      </c>
      <c r="H464" s="14" t="s">
        <v>307</v>
      </c>
    </row>
    <row r="465" spans="2:8" x14ac:dyDescent="0.25">
      <c r="B465" s="14" t="s">
        <v>180</v>
      </c>
      <c r="C465" s="142">
        <v>14</v>
      </c>
      <c r="D465" s="142">
        <v>13</v>
      </c>
      <c r="E465" s="143" t="s">
        <v>514</v>
      </c>
      <c r="F465" s="15">
        <v>6</v>
      </c>
      <c r="G465" s="15">
        <v>11700</v>
      </c>
      <c r="H465" s="14" t="s">
        <v>307</v>
      </c>
    </row>
    <row r="466" spans="2:8" x14ac:dyDescent="0.25">
      <c r="B466" s="14" t="s">
        <v>193</v>
      </c>
      <c r="C466" s="142">
        <v>14</v>
      </c>
      <c r="D466" s="142">
        <v>14</v>
      </c>
      <c r="E466" s="143" t="s">
        <v>515</v>
      </c>
      <c r="F466" s="15">
        <v>1</v>
      </c>
      <c r="G466" s="15">
        <v>2200</v>
      </c>
      <c r="H466" s="14" t="s">
        <v>307</v>
      </c>
    </row>
    <row r="467" spans="2:8" x14ac:dyDescent="0.25">
      <c r="B467" s="14" t="s">
        <v>206</v>
      </c>
      <c r="C467" s="142">
        <v>14</v>
      </c>
      <c r="D467" s="142">
        <v>15</v>
      </c>
      <c r="E467" s="143" t="s">
        <v>516</v>
      </c>
      <c r="F467" s="15">
        <v>2</v>
      </c>
      <c r="G467" s="15">
        <v>4400</v>
      </c>
      <c r="H467" s="14" t="s">
        <v>307</v>
      </c>
    </row>
    <row r="468" spans="2:8" x14ac:dyDescent="0.25">
      <c r="B468" s="14" t="s">
        <v>219</v>
      </c>
      <c r="C468" s="142">
        <v>14</v>
      </c>
      <c r="D468" s="142">
        <v>16</v>
      </c>
      <c r="E468" s="143" t="s">
        <v>517</v>
      </c>
      <c r="F468" s="15">
        <v>5</v>
      </c>
      <c r="G468" s="15">
        <v>6610</v>
      </c>
      <c r="H468" s="14" t="s">
        <v>307</v>
      </c>
    </row>
    <row r="469" spans="2:8" x14ac:dyDescent="0.25">
      <c r="B469" s="14" t="s">
        <v>232</v>
      </c>
      <c r="C469" s="142">
        <v>14</v>
      </c>
      <c r="D469" s="142">
        <v>17</v>
      </c>
      <c r="E469" s="143" t="s">
        <v>518</v>
      </c>
      <c r="F469" s="15">
        <v>1</v>
      </c>
      <c r="G469" s="15">
        <v>1200</v>
      </c>
      <c r="H469" s="14" t="s">
        <v>307</v>
      </c>
    </row>
    <row r="470" spans="2:8" x14ac:dyDescent="0.25">
      <c r="B470" s="14" t="s">
        <v>245</v>
      </c>
      <c r="C470" s="142">
        <v>14</v>
      </c>
      <c r="D470" s="142">
        <v>18</v>
      </c>
      <c r="E470" s="143" t="s">
        <v>519</v>
      </c>
      <c r="F470" s="15">
        <v>4</v>
      </c>
      <c r="G470" s="15">
        <v>7700</v>
      </c>
      <c r="H470" s="14" t="s">
        <v>307</v>
      </c>
    </row>
    <row r="471" spans="2:8" x14ac:dyDescent="0.25">
      <c r="B471" s="14" t="s">
        <v>258</v>
      </c>
      <c r="C471" s="142">
        <v>14</v>
      </c>
      <c r="D471" s="142">
        <v>19</v>
      </c>
      <c r="E471" s="143" t="s">
        <v>520</v>
      </c>
      <c r="F471" s="15">
        <v>4</v>
      </c>
      <c r="G471" s="15">
        <v>11414.5</v>
      </c>
      <c r="H471" s="14" t="s">
        <v>307</v>
      </c>
    </row>
    <row r="472" spans="2:8" x14ac:dyDescent="0.25">
      <c r="B472" s="14" t="s">
        <v>320</v>
      </c>
      <c r="C472" s="142">
        <v>14</v>
      </c>
      <c r="D472" s="142">
        <v>20</v>
      </c>
      <c r="E472" s="143" t="s">
        <v>521</v>
      </c>
      <c r="F472" s="15">
        <v>1</v>
      </c>
      <c r="G472" s="15">
        <v>900</v>
      </c>
      <c r="H472" s="14" t="s">
        <v>307</v>
      </c>
    </row>
    <row r="473" spans="2:8" x14ac:dyDescent="0.25">
      <c r="B473" s="14" t="s">
        <v>333</v>
      </c>
      <c r="C473" s="142">
        <v>14</v>
      </c>
      <c r="D473" s="142">
        <v>21</v>
      </c>
      <c r="E473" s="143" t="s">
        <v>522</v>
      </c>
      <c r="F473" s="15">
        <v>1</v>
      </c>
      <c r="G473" s="15">
        <v>1500</v>
      </c>
      <c r="H473" s="14" t="s">
        <v>307</v>
      </c>
    </row>
    <row r="474" spans="2:8" x14ac:dyDescent="0.25">
      <c r="B474" s="14" t="s">
        <v>372</v>
      </c>
      <c r="C474" s="142">
        <v>14</v>
      </c>
      <c r="D474" s="142">
        <v>24</v>
      </c>
      <c r="E474" s="143" t="s">
        <v>528</v>
      </c>
      <c r="F474" s="15">
        <v>3</v>
      </c>
      <c r="G474" s="15">
        <v>5610</v>
      </c>
      <c r="H474" s="14" t="s">
        <v>307</v>
      </c>
    </row>
    <row r="475" spans="2:8" x14ac:dyDescent="0.25">
      <c r="B475" s="14" t="s">
        <v>385</v>
      </c>
      <c r="C475" s="142">
        <v>14</v>
      </c>
      <c r="D475" s="142">
        <v>25</v>
      </c>
      <c r="E475" s="143" t="s">
        <v>499</v>
      </c>
      <c r="F475" s="15">
        <v>1</v>
      </c>
      <c r="G475" s="15">
        <v>1260</v>
      </c>
      <c r="H475" s="14" t="s">
        <v>307</v>
      </c>
    </row>
    <row r="476" spans="2:8" x14ac:dyDescent="0.25">
      <c r="B476" s="14" t="s">
        <v>398</v>
      </c>
      <c r="C476" s="142">
        <v>14</v>
      </c>
      <c r="D476" s="142">
        <v>26</v>
      </c>
      <c r="E476" s="143" t="s">
        <v>500</v>
      </c>
      <c r="F476" s="15">
        <v>6</v>
      </c>
      <c r="G476" s="15">
        <v>11960</v>
      </c>
      <c r="H476" s="14" t="s">
        <v>307</v>
      </c>
    </row>
    <row r="477" spans="2:8" x14ac:dyDescent="0.25">
      <c r="B477" s="14" t="s">
        <v>411</v>
      </c>
      <c r="C477" s="142">
        <v>14</v>
      </c>
      <c r="D477" s="142">
        <v>27</v>
      </c>
      <c r="E477" s="143" t="s">
        <v>501</v>
      </c>
      <c r="F477" s="15">
        <v>3</v>
      </c>
      <c r="G477" s="15">
        <v>5500</v>
      </c>
      <c r="H477" s="14" t="s">
        <v>307</v>
      </c>
    </row>
    <row r="478" spans="2:8" x14ac:dyDescent="0.25">
      <c r="B478" s="14" t="s">
        <v>424</v>
      </c>
      <c r="C478" s="142">
        <v>14</v>
      </c>
      <c r="D478" s="142">
        <v>28</v>
      </c>
      <c r="E478" s="143" t="s">
        <v>502</v>
      </c>
      <c r="F478" s="15">
        <v>3</v>
      </c>
      <c r="G478" s="15">
        <v>5698</v>
      </c>
      <c r="H478" s="14" t="s">
        <v>307</v>
      </c>
    </row>
    <row r="479" spans="2:8" x14ac:dyDescent="0.25">
      <c r="B479" s="14" t="s">
        <v>437</v>
      </c>
      <c r="C479" s="142">
        <v>14</v>
      </c>
      <c r="D479" s="142">
        <v>29</v>
      </c>
      <c r="E479" s="143" t="s">
        <v>525</v>
      </c>
      <c r="F479" s="15">
        <v>3</v>
      </c>
      <c r="G479" s="15">
        <v>7100</v>
      </c>
      <c r="H479" s="14" t="s">
        <v>307</v>
      </c>
    </row>
    <row r="480" spans="2:8" x14ac:dyDescent="0.25">
      <c r="B480" s="14" t="s">
        <v>450</v>
      </c>
      <c r="C480" s="142">
        <v>14</v>
      </c>
      <c r="D480" s="142">
        <v>30</v>
      </c>
      <c r="E480" s="143" t="s">
        <v>503</v>
      </c>
      <c r="F480" s="15">
        <v>1</v>
      </c>
      <c r="G480" s="15">
        <v>1905</v>
      </c>
      <c r="H480" s="14" t="s">
        <v>307</v>
      </c>
    </row>
    <row r="481" spans="2:8" x14ac:dyDescent="0.25">
      <c r="B481" s="14" t="s">
        <v>25</v>
      </c>
      <c r="C481" s="142">
        <v>15</v>
      </c>
      <c r="D481" s="142">
        <v>1</v>
      </c>
      <c r="E481" s="143" t="s">
        <v>504</v>
      </c>
      <c r="F481" s="15">
        <v>4</v>
      </c>
      <c r="G481" s="15">
        <v>19500</v>
      </c>
      <c r="H481" s="14" t="s">
        <v>308</v>
      </c>
    </row>
    <row r="482" spans="2:8" x14ac:dyDescent="0.25">
      <c r="B482" s="14" t="s">
        <v>38</v>
      </c>
      <c r="C482" s="142">
        <v>15</v>
      </c>
      <c r="D482" s="142">
        <v>2</v>
      </c>
      <c r="E482" s="143" t="s">
        <v>505</v>
      </c>
      <c r="F482" s="15">
        <v>7</v>
      </c>
      <c r="G482" s="15">
        <v>46363.5</v>
      </c>
      <c r="H482" s="14" t="s">
        <v>308</v>
      </c>
    </row>
    <row r="483" spans="2:8" x14ac:dyDescent="0.25">
      <c r="B483" s="14" t="s">
        <v>51</v>
      </c>
      <c r="C483" s="142">
        <v>15</v>
      </c>
      <c r="D483" s="142">
        <v>3</v>
      </c>
      <c r="E483" s="143" t="s">
        <v>506</v>
      </c>
      <c r="F483" s="15">
        <v>6</v>
      </c>
      <c r="G483" s="15">
        <v>26504.5</v>
      </c>
      <c r="H483" s="14" t="s">
        <v>308</v>
      </c>
    </row>
    <row r="484" spans="2:8" x14ac:dyDescent="0.25">
      <c r="B484" s="14" t="s">
        <v>64</v>
      </c>
      <c r="C484" s="142">
        <v>15</v>
      </c>
      <c r="D484" s="142">
        <v>4</v>
      </c>
      <c r="E484" s="143" t="s">
        <v>507</v>
      </c>
      <c r="F484" s="15">
        <v>2</v>
      </c>
      <c r="G484" s="15">
        <v>15556.5</v>
      </c>
      <c r="H484" s="14" t="s">
        <v>308</v>
      </c>
    </row>
    <row r="485" spans="2:8" x14ac:dyDescent="0.25">
      <c r="B485" s="14" t="s">
        <v>77</v>
      </c>
      <c r="C485" s="142">
        <v>15</v>
      </c>
      <c r="D485" s="142">
        <v>5</v>
      </c>
      <c r="E485" s="143" t="s">
        <v>526</v>
      </c>
      <c r="F485" s="15">
        <v>9</v>
      </c>
      <c r="G485" s="15">
        <v>62151.5</v>
      </c>
      <c r="H485" s="14" t="s">
        <v>308</v>
      </c>
    </row>
    <row r="486" spans="2:8" x14ac:dyDescent="0.25">
      <c r="B486" s="14" t="s">
        <v>90</v>
      </c>
      <c r="C486" s="142">
        <v>15</v>
      </c>
      <c r="D486" s="142">
        <v>6</v>
      </c>
      <c r="E486" s="143" t="s">
        <v>508</v>
      </c>
      <c r="F486" s="15">
        <v>6</v>
      </c>
      <c r="G486" s="15">
        <v>69620</v>
      </c>
      <c r="H486" s="14" t="s">
        <v>308</v>
      </c>
    </row>
    <row r="487" spans="2:8" x14ac:dyDescent="0.25">
      <c r="B487" s="14" t="s">
        <v>103</v>
      </c>
      <c r="C487" s="142">
        <v>15</v>
      </c>
      <c r="D487" s="142">
        <v>7</v>
      </c>
      <c r="E487" s="143" t="s">
        <v>509</v>
      </c>
      <c r="F487" s="15">
        <v>9</v>
      </c>
      <c r="G487" s="15">
        <v>66464.5</v>
      </c>
      <c r="H487" s="14" t="s">
        <v>308</v>
      </c>
    </row>
    <row r="488" spans="2:8" x14ac:dyDescent="0.25">
      <c r="B488" s="14" t="s">
        <v>116</v>
      </c>
      <c r="C488" s="142">
        <v>15</v>
      </c>
      <c r="D488" s="142">
        <v>8</v>
      </c>
      <c r="E488" s="143" t="s">
        <v>510</v>
      </c>
      <c r="F488" s="15">
        <v>4</v>
      </c>
      <c r="G488" s="15">
        <v>25140</v>
      </c>
      <c r="H488" s="14" t="s">
        <v>308</v>
      </c>
    </row>
    <row r="489" spans="2:8" x14ac:dyDescent="0.25">
      <c r="B489" s="14" t="s">
        <v>129</v>
      </c>
      <c r="C489" s="142">
        <v>15</v>
      </c>
      <c r="D489" s="142">
        <v>9</v>
      </c>
      <c r="E489" s="143" t="s">
        <v>527</v>
      </c>
      <c r="F489" s="15">
        <v>4</v>
      </c>
      <c r="G489" s="15">
        <v>19300</v>
      </c>
      <c r="H489" s="14" t="s">
        <v>308</v>
      </c>
    </row>
    <row r="490" spans="2:8" x14ac:dyDescent="0.25">
      <c r="B490" s="14" t="s">
        <v>142</v>
      </c>
      <c r="C490" s="142">
        <v>15</v>
      </c>
      <c r="D490" s="142">
        <v>10</v>
      </c>
      <c r="E490" s="143" t="s">
        <v>511</v>
      </c>
      <c r="F490" s="15">
        <v>3</v>
      </c>
      <c r="G490" s="15">
        <v>22705.5</v>
      </c>
      <c r="H490" s="14" t="s">
        <v>308</v>
      </c>
    </row>
    <row r="491" spans="2:8" x14ac:dyDescent="0.25">
      <c r="B491" s="14" t="s">
        <v>155</v>
      </c>
      <c r="C491" s="142">
        <v>15</v>
      </c>
      <c r="D491" s="142">
        <v>11</v>
      </c>
      <c r="E491" s="143" t="s">
        <v>512</v>
      </c>
      <c r="F491" s="15">
        <v>7</v>
      </c>
      <c r="G491" s="15">
        <v>36120</v>
      </c>
      <c r="H491" s="14" t="s">
        <v>308</v>
      </c>
    </row>
    <row r="492" spans="2:8" x14ac:dyDescent="0.25">
      <c r="B492" s="14" t="s">
        <v>168</v>
      </c>
      <c r="C492" s="142">
        <v>15</v>
      </c>
      <c r="D492" s="142">
        <v>12</v>
      </c>
      <c r="E492" s="143" t="s">
        <v>513</v>
      </c>
      <c r="F492" s="15">
        <v>3</v>
      </c>
      <c r="G492" s="15">
        <v>24660</v>
      </c>
      <c r="H492" s="14" t="s">
        <v>308</v>
      </c>
    </row>
    <row r="493" spans="2:8" x14ac:dyDescent="0.25">
      <c r="B493" s="14" t="s">
        <v>181</v>
      </c>
      <c r="C493" s="142">
        <v>15</v>
      </c>
      <c r="D493" s="142">
        <v>13</v>
      </c>
      <c r="E493" s="143" t="s">
        <v>514</v>
      </c>
      <c r="F493" s="15">
        <v>16</v>
      </c>
      <c r="G493" s="15">
        <v>87976.5</v>
      </c>
      <c r="H493" s="14" t="s">
        <v>308</v>
      </c>
    </row>
    <row r="494" spans="2:8" x14ac:dyDescent="0.25">
      <c r="B494" s="14" t="s">
        <v>194</v>
      </c>
      <c r="C494" s="142">
        <v>15</v>
      </c>
      <c r="D494" s="142">
        <v>14</v>
      </c>
      <c r="E494" s="143" t="s">
        <v>515</v>
      </c>
      <c r="F494" s="15">
        <v>3</v>
      </c>
      <c r="G494" s="15">
        <v>43575</v>
      </c>
      <c r="H494" s="14" t="s">
        <v>308</v>
      </c>
    </row>
    <row r="495" spans="2:8" x14ac:dyDescent="0.25">
      <c r="B495" s="14" t="s">
        <v>207</v>
      </c>
      <c r="C495" s="142">
        <v>15</v>
      </c>
      <c r="D495" s="142">
        <v>15</v>
      </c>
      <c r="E495" s="143" t="s">
        <v>516</v>
      </c>
      <c r="F495" s="15">
        <v>1</v>
      </c>
      <c r="G495" s="15">
        <v>6440</v>
      </c>
      <c r="H495" s="14" t="s">
        <v>308</v>
      </c>
    </row>
    <row r="496" spans="2:8" x14ac:dyDescent="0.25">
      <c r="B496" s="14" t="s">
        <v>220</v>
      </c>
      <c r="C496" s="142">
        <v>15</v>
      </c>
      <c r="D496" s="142">
        <v>16</v>
      </c>
      <c r="E496" s="143" t="s">
        <v>517</v>
      </c>
      <c r="F496" s="15">
        <v>3</v>
      </c>
      <c r="G496" s="15">
        <v>17910</v>
      </c>
      <c r="H496" s="14" t="s">
        <v>308</v>
      </c>
    </row>
    <row r="497" spans="2:8" x14ac:dyDescent="0.25">
      <c r="B497" s="14" t="s">
        <v>233</v>
      </c>
      <c r="C497" s="142">
        <v>15</v>
      </c>
      <c r="D497" s="142">
        <v>17</v>
      </c>
      <c r="E497" s="143" t="s">
        <v>518</v>
      </c>
      <c r="F497" s="15">
        <v>9</v>
      </c>
      <c r="G497" s="15">
        <v>69833.5</v>
      </c>
      <c r="H497" s="19" t="s">
        <v>308</v>
      </c>
    </row>
    <row r="498" spans="2:8" x14ac:dyDescent="0.25">
      <c r="B498" s="14" t="s">
        <v>246</v>
      </c>
      <c r="C498" s="142">
        <v>15</v>
      </c>
      <c r="D498" s="142">
        <v>18</v>
      </c>
      <c r="E498" s="143" t="s">
        <v>519</v>
      </c>
      <c r="F498" s="15">
        <v>7</v>
      </c>
      <c r="G498" s="15">
        <v>62590</v>
      </c>
      <c r="H498" s="19" t="s">
        <v>308</v>
      </c>
    </row>
    <row r="499" spans="2:8" x14ac:dyDescent="0.25">
      <c r="B499" s="14" t="s">
        <v>259</v>
      </c>
      <c r="C499" s="142">
        <v>15</v>
      </c>
      <c r="D499" s="142">
        <v>19</v>
      </c>
      <c r="E499" s="143" t="s">
        <v>520</v>
      </c>
      <c r="F499" s="15">
        <v>6</v>
      </c>
      <c r="G499" s="15">
        <v>71740</v>
      </c>
      <c r="H499" s="19" t="s">
        <v>308</v>
      </c>
    </row>
    <row r="500" spans="2:8" x14ac:dyDescent="0.25">
      <c r="B500" s="14" t="s">
        <v>321</v>
      </c>
      <c r="C500" s="142">
        <v>15</v>
      </c>
      <c r="D500" s="142">
        <v>20</v>
      </c>
      <c r="E500" s="143" t="s">
        <v>521</v>
      </c>
      <c r="F500" s="15">
        <v>8</v>
      </c>
      <c r="G500" s="15">
        <v>70640</v>
      </c>
      <c r="H500" s="19" t="s">
        <v>308</v>
      </c>
    </row>
    <row r="501" spans="2:8" x14ac:dyDescent="0.25">
      <c r="B501" s="14" t="s">
        <v>334</v>
      </c>
      <c r="C501" s="142">
        <v>15</v>
      </c>
      <c r="D501" s="142">
        <v>21</v>
      </c>
      <c r="E501" s="143" t="s">
        <v>522</v>
      </c>
      <c r="F501" s="15">
        <v>5</v>
      </c>
      <c r="G501" s="15">
        <v>48700</v>
      </c>
      <c r="H501" s="19" t="s">
        <v>308</v>
      </c>
    </row>
    <row r="502" spans="2:8" x14ac:dyDescent="0.25">
      <c r="B502" s="14" t="s">
        <v>347</v>
      </c>
      <c r="C502" s="142">
        <v>15</v>
      </c>
      <c r="D502" s="142">
        <v>22</v>
      </c>
      <c r="E502" s="143" t="s">
        <v>523</v>
      </c>
      <c r="F502" s="15">
        <v>3</v>
      </c>
      <c r="G502" s="15">
        <v>18240</v>
      </c>
      <c r="H502" s="19" t="s">
        <v>308</v>
      </c>
    </row>
    <row r="503" spans="2:8" x14ac:dyDescent="0.25">
      <c r="B503" s="14" t="s">
        <v>360</v>
      </c>
      <c r="C503" s="142">
        <v>15</v>
      </c>
      <c r="D503" s="142">
        <v>23</v>
      </c>
      <c r="E503" s="143" t="s">
        <v>524</v>
      </c>
      <c r="F503" s="15">
        <v>2</v>
      </c>
      <c r="G503" s="15">
        <v>24980</v>
      </c>
      <c r="H503" s="19" t="s">
        <v>308</v>
      </c>
    </row>
    <row r="504" spans="2:8" x14ac:dyDescent="0.25">
      <c r="B504" s="14" t="s">
        <v>373</v>
      </c>
      <c r="C504" s="142">
        <v>15</v>
      </c>
      <c r="D504" s="142">
        <v>24</v>
      </c>
      <c r="E504" s="143" t="s">
        <v>528</v>
      </c>
      <c r="F504" s="15">
        <v>2</v>
      </c>
      <c r="G504" s="15">
        <v>19620</v>
      </c>
      <c r="H504" s="19" t="s">
        <v>308</v>
      </c>
    </row>
    <row r="505" spans="2:8" x14ac:dyDescent="0.25">
      <c r="B505" s="14" t="s">
        <v>386</v>
      </c>
      <c r="C505" s="142">
        <v>15</v>
      </c>
      <c r="D505" s="142">
        <v>25</v>
      </c>
      <c r="E505" s="143" t="s">
        <v>499</v>
      </c>
      <c r="F505" s="15">
        <v>6</v>
      </c>
      <c r="G505" s="15">
        <v>38714</v>
      </c>
      <c r="H505" s="19" t="s">
        <v>308</v>
      </c>
    </row>
    <row r="506" spans="2:8" x14ac:dyDescent="0.25">
      <c r="B506" s="14" t="s">
        <v>399</v>
      </c>
      <c r="C506" s="142">
        <v>15</v>
      </c>
      <c r="D506" s="142">
        <v>26</v>
      </c>
      <c r="E506" s="143" t="s">
        <v>500</v>
      </c>
      <c r="F506" s="15">
        <v>5</v>
      </c>
      <c r="G506" s="15">
        <v>56749.5</v>
      </c>
      <c r="H506" s="19" t="s">
        <v>308</v>
      </c>
    </row>
    <row r="507" spans="2:8" x14ac:dyDescent="0.25">
      <c r="B507" s="14" t="s">
        <v>412</v>
      </c>
      <c r="C507" s="142">
        <v>15</v>
      </c>
      <c r="D507" s="142">
        <v>27</v>
      </c>
      <c r="E507" s="143" t="s">
        <v>501</v>
      </c>
      <c r="F507" s="15">
        <v>4</v>
      </c>
      <c r="G507" s="15">
        <v>37500</v>
      </c>
      <c r="H507" s="19" t="s">
        <v>308</v>
      </c>
    </row>
    <row r="508" spans="2:8" x14ac:dyDescent="0.25">
      <c r="B508" s="14" t="s">
        <v>425</v>
      </c>
      <c r="C508" s="142">
        <v>15</v>
      </c>
      <c r="D508" s="142">
        <v>28</v>
      </c>
      <c r="E508" s="143" t="s">
        <v>502</v>
      </c>
      <c r="F508" s="15">
        <v>4</v>
      </c>
      <c r="G508" s="15">
        <v>40530</v>
      </c>
      <c r="H508" s="19" t="s">
        <v>308</v>
      </c>
    </row>
    <row r="509" spans="2:8" x14ac:dyDescent="0.25">
      <c r="B509" s="14" t="s">
        <v>438</v>
      </c>
      <c r="C509" s="142">
        <v>15</v>
      </c>
      <c r="D509" s="142">
        <v>29</v>
      </c>
      <c r="E509" s="143" t="s">
        <v>525</v>
      </c>
      <c r="F509" s="15">
        <v>8</v>
      </c>
      <c r="G509" s="15">
        <v>55890</v>
      </c>
      <c r="H509" s="19" t="s">
        <v>308</v>
      </c>
    </row>
    <row r="510" spans="2:8" x14ac:dyDescent="0.25">
      <c r="B510" s="14" t="s">
        <v>451</v>
      </c>
      <c r="C510" s="142">
        <v>15</v>
      </c>
      <c r="D510" s="142">
        <v>30</v>
      </c>
      <c r="E510" s="143" t="s">
        <v>503</v>
      </c>
      <c r="F510" s="15">
        <v>6</v>
      </c>
      <c r="G510" s="15">
        <v>58530</v>
      </c>
      <c r="H510" s="19" t="s">
        <v>308</v>
      </c>
    </row>
    <row r="511" spans="2:8" x14ac:dyDescent="0.25">
      <c r="B511" s="14" t="s">
        <v>78</v>
      </c>
      <c r="C511" s="142">
        <v>28</v>
      </c>
      <c r="D511" s="142">
        <v>5</v>
      </c>
      <c r="E511" s="143" t="s">
        <v>526</v>
      </c>
      <c r="F511" s="15">
        <v>1</v>
      </c>
      <c r="G511" s="15">
        <v>9700</v>
      </c>
      <c r="H511" s="19" t="s">
        <v>300</v>
      </c>
    </row>
    <row r="512" spans="2:8" x14ac:dyDescent="0.25">
      <c r="B512" s="14" t="s">
        <v>387</v>
      </c>
      <c r="C512" s="142">
        <v>28</v>
      </c>
      <c r="D512" s="142">
        <v>25</v>
      </c>
      <c r="E512" s="143" t="s">
        <v>499</v>
      </c>
      <c r="F512" s="15">
        <v>1</v>
      </c>
      <c r="G512" s="15">
        <v>9230</v>
      </c>
      <c r="H512" s="19" t="s">
        <v>300</v>
      </c>
    </row>
    <row r="513" spans="2:8" x14ac:dyDescent="0.25">
      <c r="B513" s="14" t="s">
        <v>413</v>
      </c>
      <c r="C513" s="142">
        <v>28</v>
      </c>
      <c r="D513" s="142">
        <v>27</v>
      </c>
      <c r="E513" s="143" t="s">
        <v>501</v>
      </c>
      <c r="F513" s="15">
        <v>1</v>
      </c>
      <c r="G513" s="15">
        <v>12600</v>
      </c>
      <c r="H513" s="19" t="s">
        <v>300</v>
      </c>
    </row>
    <row r="514" spans="2:8" x14ac:dyDescent="0.25">
      <c r="B514" s="14" t="s">
        <v>452</v>
      </c>
      <c r="C514" s="142">
        <v>28</v>
      </c>
      <c r="D514" s="142">
        <v>30</v>
      </c>
      <c r="E514" s="143" t="s">
        <v>503</v>
      </c>
      <c r="F514" s="15">
        <v>1</v>
      </c>
      <c r="G514" s="15">
        <v>7560</v>
      </c>
      <c r="H514" s="19" t="s">
        <v>300</v>
      </c>
    </row>
    <row r="515" spans="2:8" x14ac:dyDescent="0.25">
      <c r="B515" s="14" t="s">
        <v>27</v>
      </c>
      <c r="C515" s="142">
        <v>29</v>
      </c>
      <c r="D515" s="142">
        <v>1</v>
      </c>
      <c r="E515" s="143" t="s">
        <v>504</v>
      </c>
      <c r="F515" s="15">
        <v>3</v>
      </c>
      <c r="G515" s="15">
        <v>21300</v>
      </c>
      <c r="H515" s="19" t="s">
        <v>301</v>
      </c>
    </row>
    <row r="516" spans="2:8" x14ac:dyDescent="0.25">
      <c r="B516" s="14" t="s">
        <v>53</v>
      </c>
      <c r="C516" s="142">
        <v>29</v>
      </c>
      <c r="D516" s="142">
        <v>3</v>
      </c>
      <c r="E516" s="143" t="s">
        <v>506</v>
      </c>
      <c r="F516" s="15">
        <v>1</v>
      </c>
      <c r="G516" s="15">
        <v>9700</v>
      </c>
      <c r="H516" s="19" t="s">
        <v>301</v>
      </c>
    </row>
    <row r="517" spans="2:8" x14ac:dyDescent="0.25">
      <c r="B517" s="14" t="s">
        <v>66</v>
      </c>
      <c r="C517" s="142">
        <v>29</v>
      </c>
      <c r="D517" s="142">
        <v>4</v>
      </c>
      <c r="E517" s="143" t="s">
        <v>507</v>
      </c>
      <c r="F517" s="15">
        <v>3</v>
      </c>
      <c r="G517" s="15">
        <v>1800</v>
      </c>
      <c r="H517" s="19" t="s">
        <v>301</v>
      </c>
    </row>
    <row r="518" spans="2:8" x14ac:dyDescent="0.25">
      <c r="B518" s="14" t="s">
        <v>79</v>
      </c>
      <c r="C518" s="142">
        <v>29</v>
      </c>
      <c r="D518" s="142">
        <v>5</v>
      </c>
      <c r="E518" s="143" t="s">
        <v>526</v>
      </c>
      <c r="F518" s="15">
        <v>2</v>
      </c>
      <c r="G518" s="15">
        <v>10980</v>
      </c>
      <c r="H518" s="19" t="s">
        <v>301</v>
      </c>
    </row>
    <row r="519" spans="2:8" x14ac:dyDescent="0.25">
      <c r="B519" s="14" t="s">
        <v>92</v>
      </c>
      <c r="C519" s="142">
        <v>29</v>
      </c>
      <c r="D519" s="142">
        <v>6</v>
      </c>
      <c r="E519" s="143" t="s">
        <v>508</v>
      </c>
      <c r="F519" s="15">
        <v>10</v>
      </c>
      <c r="G519" s="15">
        <v>59500</v>
      </c>
      <c r="H519" s="19" t="s">
        <v>301</v>
      </c>
    </row>
    <row r="520" spans="2:8" x14ac:dyDescent="0.25">
      <c r="B520" s="14" t="s">
        <v>105</v>
      </c>
      <c r="C520" s="142">
        <v>29</v>
      </c>
      <c r="D520" s="142">
        <v>7</v>
      </c>
      <c r="E520" s="143" t="s">
        <v>509</v>
      </c>
      <c r="F520" s="15">
        <v>6</v>
      </c>
      <c r="G520" s="15">
        <v>32750</v>
      </c>
      <c r="H520" s="19" t="s">
        <v>301</v>
      </c>
    </row>
    <row r="521" spans="2:8" x14ac:dyDescent="0.25">
      <c r="B521" s="14" t="s">
        <v>118</v>
      </c>
      <c r="C521" s="142">
        <v>29</v>
      </c>
      <c r="D521" s="142">
        <v>8</v>
      </c>
      <c r="E521" s="143" t="s">
        <v>510</v>
      </c>
      <c r="F521" s="15">
        <v>1</v>
      </c>
      <c r="G521" s="15">
        <v>6030</v>
      </c>
      <c r="H521" s="19" t="s">
        <v>301</v>
      </c>
    </row>
    <row r="522" spans="2:8" x14ac:dyDescent="0.25">
      <c r="B522" s="14" t="s">
        <v>144</v>
      </c>
      <c r="C522" s="142">
        <v>29</v>
      </c>
      <c r="D522" s="142">
        <v>10</v>
      </c>
      <c r="E522" s="143" t="s">
        <v>511</v>
      </c>
      <c r="F522" s="15">
        <v>2</v>
      </c>
      <c r="G522" s="15">
        <v>17700</v>
      </c>
      <c r="H522" s="19" t="s">
        <v>301</v>
      </c>
    </row>
    <row r="523" spans="2:8" x14ac:dyDescent="0.25">
      <c r="B523" s="14" t="s">
        <v>170</v>
      </c>
      <c r="C523" s="142">
        <v>29</v>
      </c>
      <c r="D523" s="142">
        <v>12</v>
      </c>
      <c r="E523" s="143" t="s">
        <v>513</v>
      </c>
      <c r="F523" s="15">
        <v>2</v>
      </c>
      <c r="G523" s="15">
        <v>20800</v>
      </c>
      <c r="H523" s="19" t="s">
        <v>301</v>
      </c>
    </row>
    <row r="524" spans="2:8" x14ac:dyDescent="0.25">
      <c r="B524" s="14" t="s">
        <v>183</v>
      </c>
      <c r="C524" s="142">
        <v>29</v>
      </c>
      <c r="D524" s="142">
        <v>13</v>
      </c>
      <c r="E524" s="143" t="s">
        <v>514</v>
      </c>
      <c r="F524" s="15">
        <v>2</v>
      </c>
      <c r="G524" s="15">
        <v>18341</v>
      </c>
      <c r="H524" s="19" t="s">
        <v>301</v>
      </c>
    </row>
    <row r="525" spans="2:8" x14ac:dyDescent="0.25">
      <c r="B525" s="14" t="s">
        <v>196</v>
      </c>
      <c r="C525" s="142">
        <v>29</v>
      </c>
      <c r="D525" s="142">
        <v>14</v>
      </c>
      <c r="E525" s="143" t="s">
        <v>515</v>
      </c>
      <c r="F525" s="15">
        <v>3</v>
      </c>
      <c r="G525" s="15">
        <v>13520</v>
      </c>
      <c r="H525" s="19" t="s">
        <v>301</v>
      </c>
    </row>
    <row r="526" spans="2:8" x14ac:dyDescent="0.25">
      <c r="B526" s="14" t="s">
        <v>209</v>
      </c>
      <c r="C526" s="142">
        <v>29</v>
      </c>
      <c r="D526" s="142">
        <v>15</v>
      </c>
      <c r="E526" s="143" t="s">
        <v>516</v>
      </c>
      <c r="F526" s="15">
        <v>1</v>
      </c>
      <c r="G526" s="15">
        <v>1000</v>
      </c>
      <c r="H526" s="19" t="s">
        <v>301</v>
      </c>
    </row>
    <row r="527" spans="2:8" x14ac:dyDescent="0.25">
      <c r="B527" s="14" t="s">
        <v>235</v>
      </c>
      <c r="C527" s="142">
        <v>29</v>
      </c>
      <c r="D527" s="142">
        <v>17</v>
      </c>
      <c r="E527" s="143" t="s">
        <v>518</v>
      </c>
      <c r="F527" s="15">
        <v>1</v>
      </c>
      <c r="G527" s="15">
        <v>10575</v>
      </c>
      <c r="H527" s="19" t="s">
        <v>301</v>
      </c>
    </row>
    <row r="528" spans="2:8" x14ac:dyDescent="0.25">
      <c r="B528" s="14" t="s">
        <v>248</v>
      </c>
      <c r="C528" s="142">
        <v>29</v>
      </c>
      <c r="D528" s="142">
        <v>18</v>
      </c>
      <c r="E528" s="143" t="s">
        <v>519</v>
      </c>
      <c r="F528" s="15">
        <v>2</v>
      </c>
      <c r="G528" s="15">
        <v>27800</v>
      </c>
      <c r="H528" s="19" t="s">
        <v>301</v>
      </c>
    </row>
    <row r="529" spans="2:8" x14ac:dyDescent="0.25">
      <c r="B529" s="14" t="s">
        <v>261</v>
      </c>
      <c r="C529" s="142">
        <v>29</v>
      </c>
      <c r="D529" s="142">
        <v>19</v>
      </c>
      <c r="E529" s="143" t="s">
        <v>520</v>
      </c>
      <c r="F529" s="15">
        <v>2</v>
      </c>
      <c r="G529" s="15">
        <v>17184</v>
      </c>
      <c r="H529" s="19" t="s">
        <v>301</v>
      </c>
    </row>
    <row r="530" spans="2:8" x14ac:dyDescent="0.25">
      <c r="B530" s="14" t="s">
        <v>323</v>
      </c>
      <c r="C530" s="142">
        <v>29</v>
      </c>
      <c r="D530" s="142">
        <v>20</v>
      </c>
      <c r="E530" s="143" t="s">
        <v>521</v>
      </c>
      <c r="F530" s="15">
        <v>6</v>
      </c>
      <c r="G530" s="15">
        <v>17500</v>
      </c>
      <c r="H530" s="19" t="s">
        <v>301</v>
      </c>
    </row>
    <row r="531" spans="2:8" x14ac:dyDescent="0.25">
      <c r="B531" s="14" t="s">
        <v>336</v>
      </c>
      <c r="C531" s="142">
        <v>29</v>
      </c>
      <c r="D531" s="142">
        <v>21</v>
      </c>
      <c r="E531" s="143" t="s">
        <v>522</v>
      </c>
      <c r="F531" s="15">
        <v>10</v>
      </c>
      <c r="G531" s="15">
        <v>46155</v>
      </c>
      <c r="H531" s="19" t="s">
        <v>301</v>
      </c>
    </row>
    <row r="532" spans="2:8" x14ac:dyDescent="0.25">
      <c r="B532" s="14" t="s">
        <v>349</v>
      </c>
      <c r="C532" s="142">
        <v>29</v>
      </c>
      <c r="D532" s="142">
        <v>22</v>
      </c>
      <c r="E532" s="143" t="s">
        <v>523</v>
      </c>
      <c r="F532" s="15">
        <v>5</v>
      </c>
      <c r="G532" s="15">
        <v>7190</v>
      </c>
      <c r="H532" s="19" t="s">
        <v>301</v>
      </c>
    </row>
    <row r="533" spans="2:8" x14ac:dyDescent="0.25">
      <c r="B533" s="14" t="s">
        <v>388</v>
      </c>
      <c r="C533" s="142">
        <v>29</v>
      </c>
      <c r="D533" s="142">
        <v>25</v>
      </c>
      <c r="E533" s="143" t="s">
        <v>499</v>
      </c>
      <c r="F533" s="15">
        <v>2</v>
      </c>
      <c r="G533" s="15">
        <v>12150</v>
      </c>
      <c r="H533" s="19" t="s">
        <v>301</v>
      </c>
    </row>
    <row r="534" spans="2:8" x14ac:dyDescent="0.25">
      <c r="B534" s="14" t="s">
        <v>401</v>
      </c>
      <c r="C534" s="142">
        <v>29</v>
      </c>
      <c r="D534" s="142">
        <v>26</v>
      </c>
      <c r="E534" s="143" t="s">
        <v>500</v>
      </c>
      <c r="F534" s="15">
        <v>1</v>
      </c>
      <c r="G534" s="15">
        <v>11160</v>
      </c>
      <c r="H534" s="19" t="s">
        <v>301</v>
      </c>
    </row>
    <row r="535" spans="2:8" x14ac:dyDescent="0.25">
      <c r="B535" s="14" t="s">
        <v>414</v>
      </c>
      <c r="C535" s="142">
        <v>29</v>
      </c>
      <c r="D535" s="142">
        <v>27</v>
      </c>
      <c r="E535" s="143" t="s">
        <v>501</v>
      </c>
      <c r="F535" s="15">
        <v>8</v>
      </c>
      <c r="G535" s="15">
        <v>41760</v>
      </c>
      <c r="H535" s="19" t="s">
        <v>301</v>
      </c>
    </row>
    <row r="536" spans="2:8" x14ac:dyDescent="0.25">
      <c r="B536" s="14" t="s">
        <v>440</v>
      </c>
      <c r="C536" s="142">
        <v>29</v>
      </c>
      <c r="D536" s="142">
        <v>29</v>
      </c>
      <c r="E536" s="143" t="s">
        <v>525</v>
      </c>
      <c r="F536" s="15">
        <v>2</v>
      </c>
      <c r="G536" s="15">
        <v>3870</v>
      </c>
      <c r="H536" s="19" t="s">
        <v>301</v>
      </c>
    </row>
    <row r="537" spans="2:8" x14ac:dyDescent="0.25">
      <c r="B537" s="14" t="s">
        <v>428</v>
      </c>
      <c r="C537" s="142">
        <v>31</v>
      </c>
      <c r="D537" s="142">
        <v>28</v>
      </c>
      <c r="E537" s="143" t="s">
        <v>502</v>
      </c>
      <c r="F537" s="15">
        <v>0</v>
      </c>
      <c r="G537" s="15">
        <v>0</v>
      </c>
      <c r="H537" s="19" t="s">
        <v>302</v>
      </c>
    </row>
    <row r="538" spans="2:8" x14ac:dyDescent="0.25">
      <c r="B538" s="14" t="s">
        <v>529</v>
      </c>
      <c r="C538" s="142">
        <v>98</v>
      </c>
      <c r="D538" s="142">
        <v>2</v>
      </c>
      <c r="E538" s="143" t="s">
        <v>505</v>
      </c>
      <c r="F538" s="15">
        <v>-2</v>
      </c>
      <c r="G538" s="15">
        <v>-20770.5</v>
      </c>
      <c r="H538" s="19" t="s">
        <v>560</v>
      </c>
    </row>
    <row r="539" spans="2:8" x14ac:dyDescent="0.25">
      <c r="B539" s="14" t="s">
        <v>531</v>
      </c>
      <c r="C539" s="142">
        <v>98</v>
      </c>
      <c r="D539" s="142">
        <v>3</v>
      </c>
      <c r="E539" s="143" t="s">
        <v>506</v>
      </c>
      <c r="F539" s="15">
        <v>1</v>
      </c>
      <c r="G539" s="15">
        <v>3059</v>
      </c>
      <c r="H539" s="19" t="s">
        <v>560</v>
      </c>
    </row>
    <row r="540" spans="2:8" x14ac:dyDescent="0.25">
      <c r="B540" s="14" t="s">
        <v>533</v>
      </c>
      <c r="C540" s="142">
        <v>98</v>
      </c>
      <c r="D540" s="142">
        <v>4</v>
      </c>
      <c r="E540" s="143" t="s">
        <v>507</v>
      </c>
      <c r="F540" s="15">
        <v>1</v>
      </c>
      <c r="G540" s="15">
        <v>1141</v>
      </c>
      <c r="H540" s="19" t="s">
        <v>560</v>
      </c>
    </row>
    <row r="541" spans="2:8" x14ac:dyDescent="0.25">
      <c r="B541" s="14" t="s">
        <v>534</v>
      </c>
      <c r="C541" s="142">
        <v>98</v>
      </c>
      <c r="D541" s="142">
        <v>5</v>
      </c>
      <c r="E541" s="143" t="s">
        <v>526</v>
      </c>
      <c r="F541" s="15">
        <v>-1</v>
      </c>
      <c r="G541" s="15">
        <v>-9700</v>
      </c>
      <c r="H541" s="19" t="s">
        <v>560</v>
      </c>
    </row>
    <row r="542" spans="2:8" x14ac:dyDescent="0.25">
      <c r="B542" s="14" t="s">
        <v>554</v>
      </c>
      <c r="C542" s="142">
        <v>98</v>
      </c>
      <c r="D542" s="142">
        <v>7</v>
      </c>
      <c r="E542" s="143" t="s">
        <v>509</v>
      </c>
      <c r="F542" s="15">
        <v>1</v>
      </c>
      <c r="G542" s="15">
        <v>8680</v>
      </c>
      <c r="H542" s="19" t="s">
        <v>560</v>
      </c>
    </row>
    <row r="543" spans="2:8" x14ac:dyDescent="0.25">
      <c r="B543" s="14" t="s">
        <v>555</v>
      </c>
      <c r="C543" s="142">
        <v>98</v>
      </c>
      <c r="D543" s="142">
        <v>8</v>
      </c>
      <c r="E543" s="143" t="s">
        <v>510</v>
      </c>
      <c r="F543" s="15">
        <v>-2</v>
      </c>
      <c r="G543" s="15">
        <v>-14320</v>
      </c>
      <c r="H543" s="19" t="s">
        <v>560</v>
      </c>
    </row>
    <row r="544" spans="2:8" x14ac:dyDescent="0.25">
      <c r="B544" s="14" t="s">
        <v>557</v>
      </c>
      <c r="C544" s="142">
        <v>98</v>
      </c>
      <c r="D544" s="142">
        <v>10</v>
      </c>
      <c r="E544" s="143" t="s">
        <v>511</v>
      </c>
      <c r="F544" s="15">
        <v>-1</v>
      </c>
      <c r="G544" s="15">
        <v>-4370</v>
      </c>
      <c r="H544" s="19" t="s">
        <v>560</v>
      </c>
    </row>
    <row r="545" spans="2:8" x14ac:dyDescent="0.25">
      <c r="B545" s="14" t="s">
        <v>558</v>
      </c>
      <c r="C545" s="142">
        <v>98</v>
      </c>
      <c r="D545" s="142">
        <v>11</v>
      </c>
      <c r="E545" s="143" t="s">
        <v>512</v>
      </c>
      <c r="F545" s="15">
        <v>0</v>
      </c>
      <c r="G545" s="15">
        <v>5160</v>
      </c>
      <c r="H545" s="19" t="s">
        <v>560</v>
      </c>
    </row>
    <row r="546" spans="2:8" x14ac:dyDescent="0.25">
      <c r="B546" s="14" t="s">
        <v>559</v>
      </c>
      <c r="C546" s="142">
        <v>98</v>
      </c>
      <c r="D546" s="142">
        <v>12</v>
      </c>
      <c r="E546" s="143" t="s">
        <v>513</v>
      </c>
      <c r="F546" s="15">
        <v>2</v>
      </c>
      <c r="G546" s="15">
        <v>13723.5</v>
      </c>
      <c r="H546" s="19" t="s">
        <v>560</v>
      </c>
    </row>
    <row r="547" spans="2:8" x14ac:dyDescent="0.25">
      <c r="B547" s="14" t="s">
        <v>549</v>
      </c>
      <c r="C547" s="142">
        <v>98</v>
      </c>
      <c r="D547" s="142">
        <v>14</v>
      </c>
      <c r="E547" s="143" t="s">
        <v>515</v>
      </c>
      <c r="F547" s="15">
        <v>6</v>
      </c>
      <c r="G547" s="15">
        <v>48730</v>
      </c>
      <c r="H547" s="19" t="s">
        <v>560</v>
      </c>
    </row>
    <row r="548" spans="2:8" x14ac:dyDescent="0.25">
      <c r="B548" s="14" t="s">
        <v>550</v>
      </c>
      <c r="C548" s="142">
        <v>98</v>
      </c>
      <c r="D548" s="142">
        <v>15</v>
      </c>
      <c r="E548" s="143" t="s">
        <v>516</v>
      </c>
      <c r="F548" s="15">
        <v>2</v>
      </c>
      <c r="G548" s="15">
        <v>3808</v>
      </c>
      <c r="H548" s="19" t="s">
        <v>560</v>
      </c>
    </row>
    <row r="549" spans="2:8" x14ac:dyDescent="0.25">
      <c r="B549" s="14" t="s">
        <v>551</v>
      </c>
      <c r="C549" s="142">
        <v>98</v>
      </c>
      <c r="D549" s="142">
        <v>16</v>
      </c>
      <c r="E549" s="143" t="s">
        <v>517</v>
      </c>
      <c r="F549" s="15">
        <v>1</v>
      </c>
      <c r="G549" s="15">
        <v>7140</v>
      </c>
      <c r="H549" s="19" t="s">
        <v>560</v>
      </c>
    </row>
    <row r="550" spans="2:8" x14ac:dyDescent="0.25">
      <c r="B550" s="14" t="s">
        <v>545</v>
      </c>
      <c r="C550" s="142">
        <v>98</v>
      </c>
      <c r="D550" s="142">
        <v>22</v>
      </c>
      <c r="E550" s="143" t="s">
        <v>523</v>
      </c>
      <c r="F550" s="15">
        <v>3</v>
      </c>
      <c r="G550" s="15">
        <v>4914</v>
      </c>
      <c r="H550" s="19" t="s">
        <v>560</v>
      </c>
    </row>
    <row r="551" spans="2:8" x14ac:dyDescent="0.25">
      <c r="B551" s="14" t="s">
        <v>547</v>
      </c>
      <c r="C551" s="142">
        <v>98</v>
      </c>
      <c r="D551" s="142">
        <v>24</v>
      </c>
      <c r="E551" s="143" t="s">
        <v>528</v>
      </c>
      <c r="F551" s="15">
        <v>2</v>
      </c>
      <c r="G551" s="15">
        <v>4790</v>
      </c>
      <c r="H551" s="19" t="s">
        <v>560</v>
      </c>
    </row>
    <row r="552" spans="2:8" x14ac:dyDescent="0.25">
      <c r="B552" s="14" t="s">
        <v>537</v>
      </c>
      <c r="C552" s="142">
        <v>98</v>
      </c>
      <c r="D552" s="142">
        <v>26</v>
      </c>
      <c r="E552" s="143" t="s">
        <v>500</v>
      </c>
      <c r="F552" s="15">
        <v>-2</v>
      </c>
      <c r="G552" s="15">
        <v>-26400</v>
      </c>
      <c r="H552" s="19" t="s">
        <v>560</v>
      </c>
    </row>
    <row r="553" spans="2:8" x14ac:dyDescent="0.25">
      <c r="B553" s="14" t="s">
        <v>40</v>
      </c>
      <c r="C553" s="142">
        <v>29</v>
      </c>
      <c r="D553" s="142">
        <v>2</v>
      </c>
      <c r="E553" s="143" t="s">
        <v>505</v>
      </c>
      <c r="F553" s="15">
        <v>0</v>
      </c>
      <c r="G553" s="15">
        <v>0</v>
      </c>
      <c r="H553" s="19" t="s">
        <v>301</v>
      </c>
    </row>
    <row r="554" spans="2:8" x14ac:dyDescent="0.25">
      <c r="B554" s="14" t="s">
        <v>427</v>
      </c>
      <c r="C554" s="142">
        <v>29</v>
      </c>
      <c r="D554" s="142">
        <v>28</v>
      </c>
      <c r="E554" s="143" t="s">
        <v>502</v>
      </c>
      <c r="F554" s="15">
        <v>0</v>
      </c>
      <c r="G554" s="15">
        <v>0</v>
      </c>
      <c r="H554" s="19" t="s">
        <v>301</v>
      </c>
    </row>
    <row r="555" spans="2:8" x14ac:dyDescent="0.25">
      <c r="B555" s="14" t="s">
        <v>453</v>
      </c>
      <c r="C555" s="142">
        <v>29</v>
      </c>
      <c r="D555" s="142">
        <v>30</v>
      </c>
      <c r="E555" s="143" t="s">
        <v>503</v>
      </c>
      <c r="F555" s="15">
        <v>0</v>
      </c>
      <c r="G555" s="15">
        <v>0</v>
      </c>
      <c r="H555" s="19" t="s">
        <v>301</v>
      </c>
    </row>
    <row r="556" spans="2:8" x14ac:dyDescent="0.25">
      <c r="B556" s="14" t="s">
        <v>362</v>
      </c>
      <c r="C556" s="142">
        <v>29</v>
      </c>
      <c r="D556" s="142">
        <v>23</v>
      </c>
      <c r="E556" s="143" t="s">
        <v>524</v>
      </c>
      <c r="F556" s="15">
        <v>0</v>
      </c>
      <c r="G556" s="15">
        <v>0</v>
      </c>
      <c r="H556" s="19" t="s">
        <v>301</v>
      </c>
    </row>
    <row r="557" spans="2:8" x14ac:dyDescent="0.25">
      <c r="B557" s="14" t="s">
        <v>375</v>
      </c>
      <c r="C557" s="142">
        <v>29</v>
      </c>
      <c r="D557" s="142">
        <v>24</v>
      </c>
      <c r="E557" s="143" t="s">
        <v>528</v>
      </c>
      <c r="F557" s="15">
        <v>0</v>
      </c>
      <c r="G557" s="15">
        <v>0</v>
      </c>
      <c r="H557" s="19" t="s">
        <v>301</v>
      </c>
    </row>
    <row r="558" spans="2:8" x14ac:dyDescent="0.25">
      <c r="B558" s="14" t="s">
        <v>222</v>
      </c>
      <c r="C558" s="142">
        <v>29</v>
      </c>
      <c r="D558" s="142">
        <v>16</v>
      </c>
      <c r="E558" s="143" t="s">
        <v>517</v>
      </c>
      <c r="F558" s="15">
        <v>0</v>
      </c>
      <c r="G558" s="15">
        <v>0</v>
      </c>
      <c r="H558" s="19" t="s">
        <v>301</v>
      </c>
    </row>
    <row r="559" spans="2:8" x14ac:dyDescent="0.25">
      <c r="B559" s="14" t="s">
        <v>131</v>
      </c>
      <c r="C559" s="142">
        <v>29</v>
      </c>
      <c r="D559" s="142">
        <v>9</v>
      </c>
      <c r="E559" s="143" t="s">
        <v>527</v>
      </c>
      <c r="F559" s="15">
        <v>0</v>
      </c>
      <c r="G559" s="15">
        <v>0</v>
      </c>
      <c r="H559" s="19" t="s">
        <v>301</v>
      </c>
    </row>
    <row r="560" spans="2:8" x14ac:dyDescent="0.25">
      <c r="B560" s="14" t="s">
        <v>157</v>
      </c>
      <c r="C560" s="142">
        <v>29</v>
      </c>
      <c r="D560" s="142">
        <v>11</v>
      </c>
      <c r="E560" s="143" t="s">
        <v>512</v>
      </c>
      <c r="F560" s="15">
        <v>0</v>
      </c>
      <c r="G560" s="15">
        <v>0</v>
      </c>
      <c r="H560" s="19" t="s">
        <v>301</v>
      </c>
    </row>
    <row r="561" spans="2:8" x14ac:dyDescent="0.25">
      <c r="B561" s="14" t="s">
        <v>29</v>
      </c>
      <c r="C561" s="142">
        <v>32</v>
      </c>
      <c r="D561" s="142">
        <v>1</v>
      </c>
      <c r="E561" s="143" t="s">
        <v>504</v>
      </c>
      <c r="F561" s="15">
        <v>0</v>
      </c>
      <c r="G561" s="15">
        <v>0</v>
      </c>
      <c r="H561" s="19" t="s">
        <v>303</v>
      </c>
    </row>
    <row r="562" spans="2:8" x14ac:dyDescent="0.25">
      <c r="B562" s="14" t="s">
        <v>42</v>
      </c>
      <c r="C562" s="142">
        <v>32</v>
      </c>
      <c r="D562" s="142">
        <v>2</v>
      </c>
      <c r="E562" s="143" t="s">
        <v>505</v>
      </c>
      <c r="F562" s="15">
        <v>0</v>
      </c>
      <c r="G562" s="15">
        <v>0</v>
      </c>
      <c r="H562" s="19" t="s">
        <v>303</v>
      </c>
    </row>
    <row r="563" spans="2:8" x14ac:dyDescent="0.25">
      <c r="B563" s="14" t="s">
        <v>55</v>
      </c>
      <c r="C563" s="142">
        <v>32</v>
      </c>
      <c r="D563" s="142">
        <v>3</v>
      </c>
      <c r="E563" s="143" t="s">
        <v>506</v>
      </c>
      <c r="F563" s="15">
        <v>0</v>
      </c>
      <c r="G563" s="15">
        <v>0</v>
      </c>
      <c r="H563" s="19" t="s">
        <v>303</v>
      </c>
    </row>
    <row r="564" spans="2:8" x14ac:dyDescent="0.25">
      <c r="B564" s="14" t="s">
        <v>68</v>
      </c>
      <c r="C564" s="142">
        <v>32</v>
      </c>
      <c r="D564" s="142">
        <v>4</v>
      </c>
      <c r="E564" s="143" t="s">
        <v>507</v>
      </c>
      <c r="F564" s="15">
        <v>0</v>
      </c>
      <c r="G564" s="15">
        <v>0</v>
      </c>
      <c r="H564" s="19" t="s">
        <v>303</v>
      </c>
    </row>
    <row r="565" spans="2:8" x14ac:dyDescent="0.25">
      <c r="B565" s="14" t="s">
        <v>81</v>
      </c>
      <c r="C565" s="142">
        <v>32</v>
      </c>
      <c r="D565" s="142">
        <v>5</v>
      </c>
      <c r="E565" s="143" t="s">
        <v>526</v>
      </c>
      <c r="F565" s="15">
        <v>0</v>
      </c>
      <c r="G565" s="15">
        <v>0</v>
      </c>
      <c r="H565" s="19" t="s">
        <v>303</v>
      </c>
    </row>
    <row r="566" spans="2:8" x14ac:dyDescent="0.25">
      <c r="B566" s="14" t="s">
        <v>94</v>
      </c>
      <c r="C566" s="142">
        <v>32</v>
      </c>
      <c r="D566" s="142">
        <v>6</v>
      </c>
      <c r="E566" s="143" t="s">
        <v>508</v>
      </c>
      <c r="F566" s="15">
        <v>0</v>
      </c>
      <c r="G566" s="15">
        <v>0</v>
      </c>
      <c r="H566" s="19" t="s">
        <v>303</v>
      </c>
    </row>
    <row r="567" spans="2:8" x14ac:dyDescent="0.25">
      <c r="B567" s="14" t="s">
        <v>390</v>
      </c>
      <c r="C567" s="142">
        <v>32</v>
      </c>
      <c r="D567" s="142">
        <v>25</v>
      </c>
      <c r="E567" s="143" t="s">
        <v>499</v>
      </c>
      <c r="F567" s="15">
        <v>0</v>
      </c>
      <c r="G567" s="15">
        <v>0</v>
      </c>
      <c r="H567" s="19" t="s">
        <v>303</v>
      </c>
    </row>
    <row r="568" spans="2:8" x14ac:dyDescent="0.25">
      <c r="B568" s="14" t="s">
        <v>403</v>
      </c>
      <c r="C568" s="142">
        <v>32</v>
      </c>
      <c r="D568" s="142">
        <v>26</v>
      </c>
      <c r="E568" s="143" t="s">
        <v>500</v>
      </c>
      <c r="F568" s="15">
        <v>0</v>
      </c>
      <c r="G568" s="15">
        <v>0</v>
      </c>
      <c r="H568" s="19" t="s">
        <v>303</v>
      </c>
    </row>
    <row r="569" spans="2:8" x14ac:dyDescent="0.25">
      <c r="B569" s="14" t="s">
        <v>416</v>
      </c>
      <c r="C569" s="142">
        <v>32</v>
      </c>
      <c r="D569" s="142">
        <v>27</v>
      </c>
      <c r="E569" s="143" t="s">
        <v>501</v>
      </c>
      <c r="F569" s="15">
        <v>0</v>
      </c>
      <c r="G569" s="15">
        <v>0</v>
      </c>
      <c r="H569" s="19" t="s">
        <v>303</v>
      </c>
    </row>
    <row r="570" spans="2:8" x14ac:dyDescent="0.25">
      <c r="B570" s="14" t="s">
        <v>429</v>
      </c>
      <c r="C570" s="142">
        <v>32</v>
      </c>
      <c r="D570" s="142">
        <v>28</v>
      </c>
      <c r="E570" s="143" t="s">
        <v>502</v>
      </c>
      <c r="F570" s="15">
        <v>0</v>
      </c>
      <c r="G570" s="15">
        <v>0</v>
      </c>
      <c r="H570" s="19" t="s">
        <v>303</v>
      </c>
    </row>
    <row r="571" spans="2:8" x14ac:dyDescent="0.25">
      <c r="B571" s="14" t="s">
        <v>442</v>
      </c>
      <c r="C571" s="142">
        <v>32</v>
      </c>
      <c r="D571" s="142">
        <v>29</v>
      </c>
      <c r="E571" s="143" t="s">
        <v>525</v>
      </c>
      <c r="F571" s="15">
        <v>0</v>
      </c>
      <c r="G571" s="15">
        <v>0</v>
      </c>
      <c r="H571" s="19" t="s">
        <v>303</v>
      </c>
    </row>
    <row r="572" spans="2:8" x14ac:dyDescent="0.25">
      <c r="B572" s="14" t="s">
        <v>455</v>
      </c>
      <c r="C572" s="142">
        <v>32</v>
      </c>
      <c r="D572" s="142">
        <v>30</v>
      </c>
      <c r="E572" s="143" t="s">
        <v>503</v>
      </c>
      <c r="F572" s="15">
        <v>0</v>
      </c>
      <c r="G572" s="15">
        <v>0</v>
      </c>
      <c r="H572" s="19" t="s">
        <v>303</v>
      </c>
    </row>
    <row r="573" spans="2:8" x14ac:dyDescent="0.25">
      <c r="B573" s="14" t="s">
        <v>263</v>
      </c>
      <c r="C573" s="142">
        <v>32</v>
      </c>
      <c r="D573" s="142">
        <v>19</v>
      </c>
      <c r="E573" s="143" t="s">
        <v>520</v>
      </c>
      <c r="F573" s="15">
        <v>0</v>
      </c>
      <c r="G573" s="15">
        <v>0</v>
      </c>
      <c r="H573" s="19" t="s">
        <v>303</v>
      </c>
    </row>
    <row r="574" spans="2:8" x14ac:dyDescent="0.25">
      <c r="B574" s="14" t="s">
        <v>325</v>
      </c>
      <c r="C574" s="142">
        <v>32</v>
      </c>
      <c r="D574" s="142">
        <v>20</v>
      </c>
      <c r="E574" s="143" t="s">
        <v>521</v>
      </c>
      <c r="F574" s="15">
        <v>0</v>
      </c>
      <c r="G574" s="15">
        <v>0</v>
      </c>
      <c r="H574" s="19" t="s">
        <v>303</v>
      </c>
    </row>
    <row r="575" spans="2:8" x14ac:dyDescent="0.25">
      <c r="B575" s="14" t="s">
        <v>338</v>
      </c>
      <c r="C575" s="142">
        <v>32</v>
      </c>
      <c r="D575" s="142">
        <v>21</v>
      </c>
      <c r="E575" s="143" t="s">
        <v>522</v>
      </c>
      <c r="F575" s="15">
        <v>0</v>
      </c>
      <c r="G575" s="15">
        <v>0</v>
      </c>
      <c r="H575" s="19" t="s">
        <v>303</v>
      </c>
    </row>
    <row r="576" spans="2:8" x14ac:dyDescent="0.25">
      <c r="B576" s="14" t="s">
        <v>351</v>
      </c>
      <c r="C576" s="142">
        <v>32</v>
      </c>
      <c r="D576" s="142">
        <v>22</v>
      </c>
      <c r="E576" s="143" t="s">
        <v>523</v>
      </c>
      <c r="F576" s="15">
        <v>0</v>
      </c>
      <c r="G576" s="15">
        <v>0</v>
      </c>
      <c r="H576" s="19" t="s">
        <v>303</v>
      </c>
    </row>
    <row r="577" spans="2:8" x14ac:dyDescent="0.25">
      <c r="B577" s="14" t="s">
        <v>364</v>
      </c>
      <c r="C577" s="142">
        <v>32</v>
      </c>
      <c r="D577" s="142">
        <v>23</v>
      </c>
      <c r="E577" s="143" t="s">
        <v>524</v>
      </c>
      <c r="F577" s="15">
        <v>0</v>
      </c>
      <c r="G577" s="15">
        <v>0</v>
      </c>
      <c r="H577" s="19" t="s">
        <v>303</v>
      </c>
    </row>
    <row r="578" spans="2:8" x14ac:dyDescent="0.25">
      <c r="B578" s="14" t="s">
        <v>377</v>
      </c>
      <c r="C578" s="142">
        <v>32</v>
      </c>
      <c r="D578" s="142">
        <v>24</v>
      </c>
      <c r="E578" s="143" t="s">
        <v>528</v>
      </c>
      <c r="F578" s="15">
        <v>0</v>
      </c>
      <c r="G578" s="15">
        <v>0</v>
      </c>
      <c r="H578" s="19" t="s">
        <v>303</v>
      </c>
    </row>
    <row r="579" spans="2:8" x14ac:dyDescent="0.25">
      <c r="B579" s="14" t="s">
        <v>185</v>
      </c>
      <c r="C579" s="142">
        <v>32</v>
      </c>
      <c r="D579" s="142">
        <v>13</v>
      </c>
      <c r="E579" s="143" t="s">
        <v>514</v>
      </c>
      <c r="F579" s="15">
        <v>0</v>
      </c>
      <c r="G579" s="15">
        <v>0</v>
      </c>
      <c r="H579" s="19" t="s">
        <v>303</v>
      </c>
    </row>
    <row r="580" spans="2:8" x14ac:dyDescent="0.25">
      <c r="B580" s="14" t="s">
        <v>198</v>
      </c>
      <c r="C580" s="142">
        <v>32</v>
      </c>
      <c r="D580" s="142">
        <v>14</v>
      </c>
      <c r="E580" s="143" t="s">
        <v>515</v>
      </c>
      <c r="F580" s="15">
        <v>0</v>
      </c>
      <c r="G580" s="15">
        <v>0</v>
      </c>
      <c r="H580" s="19" t="s">
        <v>303</v>
      </c>
    </row>
    <row r="581" spans="2:8" x14ac:dyDescent="0.25">
      <c r="B581" s="14" t="s">
        <v>211</v>
      </c>
      <c r="C581" s="142">
        <v>32</v>
      </c>
      <c r="D581" s="142">
        <v>15</v>
      </c>
      <c r="E581" s="143" t="s">
        <v>516</v>
      </c>
      <c r="F581" s="15">
        <v>0</v>
      </c>
      <c r="G581" s="15">
        <v>0</v>
      </c>
      <c r="H581" s="19" t="s">
        <v>303</v>
      </c>
    </row>
    <row r="582" spans="2:8" x14ac:dyDescent="0.25">
      <c r="B582" s="14" t="s">
        <v>224</v>
      </c>
      <c r="C582" s="142">
        <v>32</v>
      </c>
      <c r="D582" s="142">
        <v>16</v>
      </c>
      <c r="E582" s="143" t="s">
        <v>517</v>
      </c>
      <c r="F582" s="15">
        <v>0</v>
      </c>
      <c r="G582" s="15">
        <v>0</v>
      </c>
      <c r="H582" s="19" t="s">
        <v>303</v>
      </c>
    </row>
    <row r="583" spans="2:8" x14ac:dyDescent="0.25">
      <c r="B583" s="14" t="s">
        <v>237</v>
      </c>
      <c r="C583" s="142">
        <v>32</v>
      </c>
      <c r="D583" s="142">
        <v>17</v>
      </c>
      <c r="E583" s="143" t="s">
        <v>518</v>
      </c>
      <c r="F583" s="15">
        <v>0</v>
      </c>
      <c r="G583" s="15">
        <v>0</v>
      </c>
      <c r="H583" s="19" t="s">
        <v>303</v>
      </c>
    </row>
    <row r="584" spans="2:8" x14ac:dyDescent="0.25">
      <c r="B584" s="14" t="s">
        <v>250</v>
      </c>
      <c r="C584" s="142">
        <v>32</v>
      </c>
      <c r="D584" s="142">
        <v>18</v>
      </c>
      <c r="E584" s="143" t="s">
        <v>519</v>
      </c>
      <c r="F584" s="15">
        <v>0</v>
      </c>
      <c r="G584" s="15">
        <v>0</v>
      </c>
      <c r="H584" s="19" t="s">
        <v>303</v>
      </c>
    </row>
    <row r="585" spans="2:8" x14ac:dyDescent="0.25">
      <c r="B585" s="14" t="s">
        <v>107</v>
      </c>
      <c r="C585" s="142">
        <v>32</v>
      </c>
      <c r="D585" s="142">
        <v>7</v>
      </c>
      <c r="E585" s="143" t="s">
        <v>509</v>
      </c>
      <c r="F585" s="15">
        <v>0</v>
      </c>
      <c r="G585" s="15">
        <v>0</v>
      </c>
      <c r="H585" s="19" t="s">
        <v>303</v>
      </c>
    </row>
    <row r="586" spans="2:8" x14ac:dyDescent="0.25">
      <c r="B586" s="14" t="s">
        <v>120</v>
      </c>
      <c r="C586" s="142">
        <v>32</v>
      </c>
      <c r="D586" s="142">
        <v>8</v>
      </c>
      <c r="E586" s="143" t="s">
        <v>510</v>
      </c>
      <c r="F586" s="15">
        <v>0</v>
      </c>
      <c r="G586" s="15">
        <v>0</v>
      </c>
      <c r="H586" s="19" t="s">
        <v>303</v>
      </c>
    </row>
    <row r="587" spans="2:8" x14ac:dyDescent="0.25">
      <c r="B587" s="14" t="s">
        <v>133</v>
      </c>
      <c r="C587" s="142">
        <v>32</v>
      </c>
      <c r="D587" s="142">
        <v>9</v>
      </c>
      <c r="E587" s="143" t="s">
        <v>527</v>
      </c>
      <c r="F587" s="15">
        <v>0</v>
      </c>
      <c r="G587" s="15">
        <v>0</v>
      </c>
      <c r="H587" s="19" t="s">
        <v>303</v>
      </c>
    </row>
    <row r="588" spans="2:8" x14ac:dyDescent="0.25">
      <c r="B588" s="14" t="s">
        <v>146</v>
      </c>
      <c r="C588" s="142">
        <v>32</v>
      </c>
      <c r="D588" s="142">
        <v>10</v>
      </c>
      <c r="E588" s="143" t="s">
        <v>511</v>
      </c>
      <c r="F588" s="15">
        <v>0</v>
      </c>
      <c r="G588" s="15">
        <v>0</v>
      </c>
      <c r="H588" s="19" t="s">
        <v>303</v>
      </c>
    </row>
    <row r="589" spans="2:8" x14ac:dyDescent="0.25">
      <c r="B589" s="14" t="s">
        <v>159</v>
      </c>
      <c r="C589" s="142">
        <v>32</v>
      </c>
      <c r="D589" s="142">
        <v>11</v>
      </c>
      <c r="E589" s="143" t="s">
        <v>512</v>
      </c>
      <c r="F589" s="15">
        <v>0</v>
      </c>
      <c r="G589" s="15">
        <v>0</v>
      </c>
      <c r="H589" s="19" t="s">
        <v>303</v>
      </c>
    </row>
    <row r="590" spans="2:8" x14ac:dyDescent="0.25">
      <c r="B590" s="14" t="s">
        <v>172</v>
      </c>
      <c r="C590" s="142">
        <v>32</v>
      </c>
      <c r="D590" s="142">
        <v>12</v>
      </c>
      <c r="E590" s="143" t="s">
        <v>513</v>
      </c>
      <c r="F590" s="15">
        <v>0</v>
      </c>
      <c r="G590" s="15">
        <v>0</v>
      </c>
      <c r="H590" s="19" t="s">
        <v>303</v>
      </c>
    </row>
    <row r="591" spans="2:8" x14ac:dyDescent="0.25">
      <c r="B591" s="14" t="s">
        <v>74</v>
      </c>
      <c r="C591" s="142">
        <v>12</v>
      </c>
      <c r="D591" s="142">
        <v>5</v>
      </c>
      <c r="E591" s="143" t="s">
        <v>526</v>
      </c>
      <c r="F591" s="15">
        <v>0</v>
      </c>
      <c r="G591" s="15">
        <v>0</v>
      </c>
      <c r="H591" s="19" t="s">
        <v>306</v>
      </c>
    </row>
    <row r="592" spans="2:8" x14ac:dyDescent="0.25">
      <c r="B592" s="14" t="s">
        <v>370</v>
      </c>
      <c r="C592" s="142">
        <v>12</v>
      </c>
      <c r="D592" s="142">
        <v>24</v>
      </c>
      <c r="E592" s="143" t="s">
        <v>528</v>
      </c>
      <c r="F592" s="15">
        <v>0</v>
      </c>
      <c r="G592" s="15">
        <v>0</v>
      </c>
      <c r="H592" s="19" t="s">
        <v>306</v>
      </c>
    </row>
    <row r="593" spans="2:8" x14ac:dyDescent="0.25">
      <c r="B593" s="14" t="s">
        <v>126</v>
      </c>
      <c r="C593" s="142">
        <v>12</v>
      </c>
      <c r="D593" s="142">
        <v>9</v>
      </c>
      <c r="E593" s="143" t="s">
        <v>527</v>
      </c>
      <c r="F593" s="15">
        <v>0</v>
      </c>
      <c r="G593" s="15">
        <v>0</v>
      </c>
      <c r="H593" s="19" t="s">
        <v>306</v>
      </c>
    </row>
    <row r="594" spans="2:8" x14ac:dyDescent="0.25">
      <c r="B594" s="14" t="s">
        <v>532</v>
      </c>
      <c r="C594" s="142">
        <v>98</v>
      </c>
      <c r="D594" s="142">
        <v>1</v>
      </c>
      <c r="E594" s="143" t="s">
        <v>504</v>
      </c>
      <c r="F594" s="15">
        <v>0</v>
      </c>
      <c r="G594" s="15">
        <v>0</v>
      </c>
      <c r="H594" s="19" t="s">
        <v>560</v>
      </c>
    </row>
    <row r="595" spans="2:8" x14ac:dyDescent="0.25">
      <c r="B595" s="14" t="s">
        <v>535</v>
      </c>
      <c r="C595" s="142">
        <v>98</v>
      </c>
      <c r="D595" s="142">
        <v>6</v>
      </c>
      <c r="E595" s="143" t="s">
        <v>508</v>
      </c>
      <c r="F595" s="15">
        <v>0</v>
      </c>
      <c r="G595" s="15">
        <v>0</v>
      </c>
      <c r="H595" s="19" t="s">
        <v>560</v>
      </c>
    </row>
    <row r="596" spans="2:8" x14ac:dyDescent="0.25">
      <c r="B596" s="14" t="s">
        <v>536</v>
      </c>
      <c r="C596" s="142">
        <v>98</v>
      </c>
      <c r="D596" s="142">
        <v>25</v>
      </c>
      <c r="E596" s="143" t="s">
        <v>499</v>
      </c>
      <c r="F596" s="15">
        <v>0</v>
      </c>
      <c r="G596" s="15">
        <v>0</v>
      </c>
      <c r="H596" s="19" t="s">
        <v>560</v>
      </c>
    </row>
    <row r="597" spans="2:8" x14ac:dyDescent="0.25">
      <c r="B597" s="14" t="s">
        <v>538</v>
      </c>
      <c r="C597" s="142">
        <v>98</v>
      </c>
      <c r="D597" s="142">
        <v>27</v>
      </c>
      <c r="E597" s="143" t="s">
        <v>501</v>
      </c>
      <c r="F597" s="15">
        <v>0</v>
      </c>
      <c r="G597" s="15">
        <v>0</v>
      </c>
      <c r="H597" s="19" t="s">
        <v>560</v>
      </c>
    </row>
    <row r="598" spans="2:8" x14ac:dyDescent="0.25">
      <c r="B598" s="14" t="s">
        <v>539</v>
      </c>
      <c r="C598" s="142">
        <v>98</v>
      </c>
      <c r="D598" s="142">
        <v>28</v>
      </c>
      <c r="E598" s="143" t="s">
        <v>502</v>
      </c>
      <c r="F598" s="15">
        <v>0</v>
      </c>
      <c r="G598" s="15">
        <v>0</v>
      </c>
      <c r="H598" s="19" t="s">
        <v>560</v>
      </c>
    </row>
    <row r="599" spans="2:8" x14ac:dyDescent="0.25">
      <c r="B599" s="14" t="s">
        <v>540</v>
      </c>
      <c r="C599" s="142">
        <v>98</v>
      </c>
      <c r="D599" s="142">
        <v>29</v>
      </c>
      <c r="E599" s="143" t="s">
        <v>525</v>
      </c>
      <c r="F599" s="15">
        <v>0</v>
      </c>
      <c r="G599" s="15">
        <v>0</v>
      </c>
      <c r="H599" s="19" t="s">
        <v>560</v>
      </c>
    </row>
    <row r="600" spans="2:8" x14ac:dyDescent="0.25">
      <c r="B600" s="14" t="s">
        <v>541</v>
      </c>
      <c r="C600" s="142">
        <v>98</v>
      </c>
      <c r="D600" s="142">
        <v>30</v>
      </c>
      <c r="E600" s="143" t="s">
        <v>503</v>
      </c>
      <c r="F600" s="15">
        <v>0</v>
      </c>
      <c r="G600" s="15">
        <v>0</v>
      </c>
      <c r="H600" s="19" t="s">
        <v>560</v>
      </c>
    </row>
    <row r="601" spans="2:8" x14ac:dyDescent="0.25">
      <c r="B601" s="14" t="s">
        <v>542</v>
      </c>
      <c r="C601" s="142">
        <v>98</v>
      </c>
      <c r="D601" s="142">
        <v>19</v>
      </c>
      <c r="E601" s="143" t="s">
        <v>520</v>
      </c>
      <c r="F601" s="15">
        <v>0</v>
      </c>
      <c r="G601" s="15">
        <v>0</v>
      </c>
      <c r="H601" s="19" t="s">
        <v>560</v>
      </c>
    </row>
    <row r="602" spans="2:8" x14ac:dyDescent="0.25">
      <c r="B602" s="14" t="s">
        <v>543</v>
      </c>
      <c r="C602" s="142">
        <v>98</v>
      </c>
      <c r="D602" s="142">
        <v>20</v>
      </c>
      <c r="E602" s="143" t="s">
        <v>521</v>
      </c>
      <c r="F602" s="15">
        <v>0</v>
      </c>
      <c r="G602" s="15">
        <v>0</v>
      </c>
      <c r="H602" s="19" t="s">
        <v>560</v>
      </c>
    </row>
    <row r="603" spans="2:8" x14ac:dyDescent="0.25">
      <c r="B603" s="14" t="s">
        <v>544</v>
      </c>
      <c r="C603" s="142">
        <v>98</v>
      </c>
      <c r="D603" s="142">
        <v>21</v>
      </c>
      <c r="E603" s="143" t="s">
        <v>522</v>
      </c>
      <c r="F603" s="15">
        <v>0</v>
      </c>
      <c r="G603" s="15">
        <v>0</v>
      </c>
      <c r="H603" s="19" t="s">
        <v>560</v>
      </c>
    </row>
    <row r="604" spans="2:8" x14ac:dyDescent="0.25">
      <c r="B604" s="14" t="s">
        <v>546</v>
      </c>
      <c r="C604" s="142">
        <v>98</v>
      </c>
      <c r="D604" s="142">
        <v>23</v>
      </c>
      <c r="E604" s="143" t="s">
        <v>524</v>
      </c>
      <c r="F604" s="15">
        <v>0</v>
      </c>
      <c r="G604" s="15">
        <v>0</v>
      </c>
      <c r="H604" s="19" t="s">
        <v>560</v>
      </c>
    </row>
    <row r="605" spans="2:8" x14ac:dyDescent="0.25">
      <c r="B605" s="14" t="s">
        <v>548</v>
      </c>
      <c r="C605" s="142">
        <v>98</v>
      </c>
      <c r="D605" s="142">
        <v>13</v>
      </c>
      <c r="E605" s="143" t="s">
        <v>514</v>
      </c>
      <c r="F605" s="15">
        <v>0</v>
      </c>
      <c r="G605" s="15">
        <v>0</v>
      </c>
      <c r="H605" s="19" t="s">
        <v>560</v>
      </c>
    </row>
    <row r="606" spans="2:8" x14ac:dyDescent="0.25">
      <c r="B606" s="14" t="s">
        <v>552</v>
      </c>
      <c r="C606" s="142">
        <v>98</v>
      </c>
      <c r="D606" s="142">
        <v>17</v>
      </c>
      <c r="E606" s="143" t="s">
        <v>518</v>
      </c>
      <c r="F606" s="15">
        <v>0</v>
      </c>
      <c r="G606" s="15">
        <v>0</v>
      </c>
      <c r="H606" s="19" t="s">
        <v>560</v>
      </c>
    </row>
    <row r="607" spans="2:8" x14ac:dyDescent="0.25">
      <c r="B607" s="14" t="s">
        <v>553</v>
      </c>
      <c r="C607" s="142">
        <v>98</v>
      </c>
      <c r="D607" s="142">
        <v>18</v>
      </c>
      <c r="E607" s="143" t="s">
        <v>519</v>
      </c>
      <c r="F607" s="15">
        <v>0</v>
      </c>
      <c r="G607" s="15">
        <v>0</v>
      </c>
      <c r="H607" s="19" t="s">
        <v>560</v>
      </c>
    </row>
    <row r="608" spans="2:8" x14ac:dyDescent="0.25">
      <c r="B608" s="14" t="s">
        <v>556</v>
      </c>
      <c r="C608" s="142">
        <v>98</v>
      </c>
      <c r="D608" s="142">
        <v>9</v>
      </c>
      <c r="E608" s="143" t="s">
        <v>527</v>
      </c>
      <c r="F608" s="15">
        <v>0</v>
      </c>
      <c r="G608" s="15">
        <v>0</v>
      </c>
      <c r="H608" s="19" t="s">
        <v>560</v>
      </c>
    </row>
    <row r="609" spans="2:8" x14ac:dyDescent="0.25">
      <c r="B609" s="14" t="s">
        <v>19</v>
      </c>
      <c r="C609" s="142">
        <v>1</v>
      </c>
      <c r="D609" s="142">
        <v>1</v>
      </c>
      <c r="E609" s="143" t="s">
        <v>504</v>
      </c>
      <c r="F609" s="15">
        <v>0</v>
      </c>
      <c r="G609" s="15">
        <v>0</v>
      </c>
      <c r="H609" s="19" t="s">
        <v>296</v>
      </c>
    </row>
    <row r="610" spans="2:8" x14ac:dyDescent="0.25">
      <c r="B610" s="14" t="s">
        <v>32</v>
      </c>
      <c r="C610" s="142">
        <v>1</v>
      </c>
      <c r="D610" s="142">
        <v>2</v>
      </c>
      <c r="E610" s="143" t="s">
        <v>505</v>
      </c>
      <c r="F610" s="15">
        <v>0</v>
      </c>
      <c r="G610" s="15">
        <v>0</v>
      </c>
      <c r="H610" s="19" t="s">
        <v>296</v>
      </c>
    </row>
    <row r="611" spans="2:8" x14ac:dyDescent="0.25">
      <c r="B611" s="14" t="s">
        <v>45</v>
      </c>
      <c r="C611" s="142">
        <v>1</v>
      </c>
      <c r="D611" s="142">
        <v>3</v>
      </c>
      <c r="E611" s="143" t="s">
        <v>506</v>
      </c>
      <c r="F611" s="15">
        <v>0</v>
      </c>
      <c r="G611" s="15">
        <v>0</v>
      </c>
      <c r="H611" s="19" t="s">
        <v>296</v>
      </c>
    </row>
    <row r="612" spans="2:8" x14ac:dyDescent="0.25">
      <c r="B612" s="14" t="s">
        <v>58</v>
      </c>
      <c r="C612" s="142">
        <v>1</v>
      </c>
      <c r="D612" s="142">
        <v>4</v>
      </c>
      <c r="E612" s="143" t="s">
        <v>507</v>
      </c>
      <c r="F612" s="15">
        <v>0</v>
      </c>
      <c r="G612" s="15">
        <v>0</v>
      </c>
      <c r="H612" s="19" t="s">
        <v>296</v>
      </c>
    </row>
    <row r="613" spans="2:8" x14ac:dyDescent="0.25">
      <c r="B613" s="14" t="s">
        <v>71</v>
      </c>
      <c r="C613" s="142">
        <v>1</v>
      </c>
      <c r="D613" s="142">
        <v>5</v>
      </c>
      <c r="E613" s="143" t="s">
        <v>526</v>
      </c>
      <c r="F613" s="15">
        <v>0</v>
      </c>
      <c r="G613" s="15">
        <v>0</v>
      </c>
      <c r="H613" s="19" t="s">
        <v>296</v>
      </c>
    </row>
    <row r="614" spans="2:8" x14ac:dyDescent="0.25">
      <c r="B614" s="14" t="s">
        <v>84</v>
      </c>
      <c r="C614" s="142">
        <v>1</v>
      </c>
      <c r="D614" s="142">
        <v>6</v>
      </c>
      <c r="E614" s="143" t="s">
        <v>508</v>
      </c>
      <c r="F614" s="15">
        <v>0</v>
      </c>
      <c r="G614" s="15">
        <v>0</v>
      </c>
      <c r="H614" s="19" t="s">
        <v>296</v>
      </c>
    </row>
    <row r="615" spans="2:8" x14ac:dyDescent="0.25">
      <c r="B615" s="14" t="s">
        <v>380</v>
      </c>
      <c r="C615" s="142">
        <v>1</v>
      </c>
      <c r="D615" s="142">
        <v>25</v>
      </c>
      <c r="E615" s="143" t="s">
        <v>499</v>
      </c>
      <c r="F615" s="15">
        <v>0</v>
      </c>
      <c r="G615" s="15">
        <v>0</v>
      </c>
      <c r="H615" s="19" t="s">
        <v>296</v>
      </c>
    </row>
    <row r="616" spans="2:8" x14ac:dyDescent="0.25">
      <c r="B616" s="14" t="s">
        <v>393</v>
      </c>
      <c r="C616" s="142">
        <v>1</v>
      </c>
      <c r="D616" s="142">
        <v>26</v>
      </c>
      <c r="E616" s="143" t="s">
        <v>500</v>
      </c>
      <c r="F616" s="15">
        <v>0</v>
      </c>
      <c r="G616" s="15">
        <v>0</v>
      </c>
      <c r="H616" s="19" t="s">
        <v>296</v>
      </c>
    </row>
    <row r="617" spans="2:8" x14ac:dyDescent="0.25">
      <c r="B617" s="14" t="s">
        <v>406</v>
      </c>
      <c r="C617" s="142">
        <v>1</v>
      </c>
      <c r="D617" s="142">
        <v>27</v>
      </c>
      <c r="E617" s="143" t="s">
        <v>501</v>
      </c>
      <c r="F617" s="15">
        <v>0</v>
      </c>
      <c r="G617" s="15">
        <v>0</v>
      </c>
      <c r="H617" s="19" t="s">
        <v>296</v>
      </c>
    </row>
    <row r="618" spans="2:8" x14ac:dyDescent="0.25">
      <c r="B618" s="14" t="s">
        <v>419</v>
      </c>
      <c r="C618" s="142">
        <v>1</v>
      </c>
      <c r="D618" s="142">
        <v>28</v>
      </c>
      <c r="E618" s="143" t="s">
        <v>502</v>
      </c>
      <c r="F618" s="15">
        <v>0</v>
      </c>
      <c r="G618" s="15">
        <v>0</v>
      </c>
      <c r="H618" s="19" t="s">
        <v>296</v>
      </c>
    </row>
    <row r="619" spans="2:8" x14ac:dyDescent="0.25">
      <c r="B619" s="14" t="s">
        <v>432</v>
      </c>
      <c r="C619" s="142">
        <v>1</v>
      </c>
      <c r="D619" s="142">
        <v>29</v>
      </c>
      <c r="E619" s="143" t="s">
        <v>525</v>
      </c>
      <c r="F619" s="15">
        <v>0</v>
      </c>
      <c r="G619" s="15">
        <v>0</v>
      </c>
      <c r="H619" s="19" t="s">
        <v>296</v>
      </c>
    </row>
    <row r="620" spans="2:8" x14ac:dyDescent="0.25">
      <c r="B620" s="14" t="s">
        <v>445</v>
      </c>
      <c r="C620" s="142">
        <v>1</v>
      </c>
      <c r="D620" s="142">
        <v>30</v>
      </c>
      <c r="E620" s="143" t="s">
        <v>503</v>
      </c>
      <c r="F620" s="15">
        <v>0</v>
      </c>
      <c r="G620" s="15">
        <v>0</v>
      </c>
      <c r="H620" s="19" t="s">
        <v>296</v>
      </c>
    </row>
    <row r="621" spans="2:8" x14ac:dyDescent="0.25">
      <c r="B621" s="14" t="s">
        <v>253</v>
      </c>
      <c r="C621" s="142">
        <v>1</v>
      </c>
      <c r="D621" s="142">
        <v>19</v>
      </c>
      <c r="E621" s="143" t="s">
        <v>520</v>
      </c>
      <c r="F621" s="15">
        <v>0</v>
      </c>
      <c r="G621" s="15">
        <v>0</v>
      </c>
      <c r="H621" s="19" t="s">
        <v>296</v>
      </c>
    </row>
    <row r="622" spans="2:8" x14ac:dyDescent="0.25">
      <c r="B622" s="14" t="s">
        <v>315</v>
      </c>
      <c r="C622" s="142">
        <v>1</v>
      </c>
      <c r="D622" s="142">
        <v>20</v>
      </c>
      <c r="E622" s="143" t="s">
        <v>521</v>
      </c>
      <c r="F622" s="15">
        <v>0</v>
      </c>
      <c r="G622" s="15">
        <v>0</v>
      </c>
      <c r="H622" s="19" t="s">
        <v>296</v>
      </c>
    </row>
    <row r="623" spans="2:8" x14ac:dyDescent="0.25">
      <c r="B623" s="14" t="s">
        <v>328</v>
      </c>
      <c r="C623" s="142">
        <v>1</v>
      </c>
      <c r="D623" s="142">
        <v>21</v>
      </c>
      <c r="E623" s="143" t="s">
        <v>522</v>
      </c>
      <c r="F623" s="15">
        <v>0</v>
      </c>
      <c r="G623" s="15">
        <v>0</v>
      </c>
      <c r="H623" s="19" t="s">
        <v>296</v>
      </c>
    </row>
    <row r="624" spans="2:8" x14ac:dyDescent="0.25">
      <c r="B624" s="14" t="s">
        <v>341</v>
      </c>
      <c r="C624" s="142">
        <v>1</v>
      </c>
      <c r="D624" s="142">
        <v>22</v>
      </c>
      <c r="E624" s="143" t="s">
        <v>523</v>
      </c>
      <c r="F624" s="15">
        <v>0</v>
      </c>
      <c r="G624" s="15">
        <v>0</v>
      </c>
      <c r="H624" s="19" t="s">
        <v>296</v>
      </c>
    </row>
    <row r="625" spans="2:8" x14ac:dyDescent="0.25">
      <c r="B625" s="14" t="s">
        <v>354</v>
      </c>
      <c r="C625" s="142">
        <v>1</v>
      </c>
      <c r="D625" s="142">
        <v>23</v>
      </c>
      <c r="E625" s="143" t="s">
        <v>524</v>
      </c>
      <c r="F625" s="15">
        <v>0</v>
      </c>
      <c r="G625" s="15">
        <v>0</v>
      </c>
      <c r="H625" s="19" t="s">
        <v>296</v>
      </c>
    </row>
    <row r="626" spans="2:8" x14ac:dyDescent="0.25">
      <c r="B626" s="14" t="s">
        <v>367</v>
      </c>
      <c r="C626" s="142">
        <v>1</v>
      </c>
      <c r="D626" s="142">
        <v>24</v>
      </c>
      <c r="E626" s="143" t="s">
        <v>528</v>
      </c>
      <c r="F626" s="15">
        <v>0</v>
      </c>
      <c r="G626" s="15">
        <v>0</v>
      </c>
      <c r="H626" s="19" t="s">
        <v>296</v>
      </c>
    </row>
    <row r="627" spans="2:8" x14ac:dyDescent="0.25">
      <c r="B627" s="14" t="s">
        <v>175</v>
      </c>
      <c r="C627" s="142">
        <v>1</v>
      </c>
      <c r="D627" s="142">
        <v>13</v>
      </c>
      <c r="E627" s="143" t="s">
        <v>514</v>
      </c>
      <c r="F627" s="15">
        <v>0</v>
      </c>
      <c r="G627" s="15">
        <v>0</v>
      </c>
      <c r="H627" s="19" t="s">
        <v>296</v>
      </c>
    </row>
    <row r="628" spans="2:8" x14ac:dyDescent="0.25">
      <c r="B628" s="14" t="s">
        <v>188</v>
      </c>
      <c r="C628" s="142">
        <v>1</v>
      </c>
      <c r="D628" s="142">
        <v>14</v>
      </c>
      <c r="E628" s="143" t="s">
        <v>515</v>
      </c>
      <c r="F628" s="15">
        <v>0</v>
      </c>
      <c r="G628" s="15">
        <v>0</v>
      </c>
      <c r="H628" s="19" t="s">
        <v>296</v>
      </c>
    </row>
    <row r="629" spans="2:8" x14ac:dyDescent="0.25">
      <c r="B629" s="14" t="s">
        <v>201</v>
      </c>
      <c r="C629" s="142">
        <v>1</v>
      </c>
      <c r="D629" s="142">
        <v>15</v>
      </c>
      <c r="E629" s="143" t="s">
        <v>516</v>
      </c>
      <c r="F629" s="15">
        <v>0</v>
      </c>
      <c r="G629" s="15">
        <v>0</v>
      </c>
      <c r="H629" s="19" t="s">
        <v>296</v>
      </c>
    </row>
    <row r="630" spans="2:8" x14ac:dyDescent="0.25">
      <c r="B630" s="14" t="s">
        <v>214</v>
      </c>
      <c r="C630" s="142">
        <v>1</v>
      </c>
      <c r="D630" s="142">
        <v>16</v>
      </c>
      <c r="E630" s="143" t="s">
        <v>517</v>
      </c>
      <c r="F630" s="15">
        <v>0</v>
      </c>
      <c r="G630" s="15">
        <v>0</v>
      </c>
      <c r="H630" s="19" t="s">
        <v>296</v>
      </c>
    </row>
    <row r="631" spans="2:8" x14ac:dyDescent="0.25">
      <c r="B631" s="14" t="s">
        <v>227</v>
      </c>
      <c r="C631" s="142">
        <v>1</v>
      </c>
      <c r="D631" s="142">
        <v>17</v>
      </c>
      <c r="E631" s="143" t="s">
        <v>518</v>
      </c>
      <c r="F631" s="15">
        <v>0</v>
      </c>
      <c r="G631" s="15">
        <v>0</v>
      </c>
      <c r="H631" s="19" t="s">
        <v>296</v>
      </c>
    </row>
    <row r="632" spans="2:8" x14ac:dyDescent="0.25">
      <c r="B632" s="14" t="s">
        <v>240</v>
      </c>
      <c r="C632" s="142">
        <v>1</v>
      </c>
      <c r="D632" s="142">
        <v>18</v>
      </c>
      <c r="E632" s="143" t="s">
        <v>519</v>
      </c>
      <c r="F632" s="15">
        <v>0</v>
      </c>
      <c r="G632" s="15">
        <v>0</v>
      </c>
      <c r="H632" s="19" t="s">
        <v>296</v>
      </c>
    </row>
    <row r="633" spans="2:8" x14ac:dyDescent="0.25">
      <c r="B633" s="14" t="s">
        <v>97</v>
      </c>
      <c r="C633" s="142">
        <v>1</v>
      </c>
      <c r="D633" s="142">
        <v>7</v>
      </c>
      <c r="E633" s="143" t="s">
        <v>509</v>
      </c>
      <c r="F633" s="15">
        <v>0</v>
      </c>
      <c r="G633" s="15">
        <v>0</v>
      </c>
      <c r="H633" s="19" t="s">
        <v>296</v>
      </c>
    </row>
    <row r="634" spans="2:8" x14ac:dyDescent="0.25">
      <c r="B634" s="14" t="s">
        <v>110</v>
      </c>
      <c r="C634" s="142">
        <v>1</v>
      </c>
      <c r="D634" s="142">
        <v>8</v>
      </c>
      <c r="E634" s="143" t="s">
        <v>510</v>
      </c>
      <c r="F634" s="15">
        <v>0</v>
      </c>
      <c r="G634" s="15">
        <v>0</v>
      </c>
      <c r="H634" s="19" t="s">
        <v>296</v>
      </c>
    </row>
    <row r="635" spans="2:8" x14ac:dyDescent="0.25">
      <c r="B635" s="14" t="s">
        <v>123</v>
      </c>
      <c r="C635" s="142">
        <v>1</v>
      </c>
      <c r="D635" s="142">
        <v>9</v>
      </c>
      <c r="E635" s="143" t="s">
        <v>527</v>
      </c>
      <c r="F635" s="15">
        <v>0</v>
      </c>
      <c r="G635" s="15">
        <v>0</v>
      </c>
      <c r="H635" s="19" t="s">
        <v>296</v>
      </c>
    </row>
    <row r="636" spans="2:8" x14ac:dyDescent="0.25">
      <c r="B636" s="14" t="s">
        <v>136</v>
      </c>
      <c r="C636" s="142">
        <v>1</v>
      </c>
      <c r="D636" s="142">
        <v>10</v>
      </c>
      <c r="E636" s="143" t="s">
        <v>511</v>
      </c>
      <c r="F636" s="15">
        <v>0</v>
      </c>
      <c r="G636" s="15">
        <v>0</v>
      </c>
      <c r="H636" s="19" t="s">
        <v>296</v>
      </c>
    </row>
    <row r="637" spans="2:8" x14ac:dyDescent="0.25">
      <c r="B637" s="14" t="s">
        <v>149</v>
      </c>
      <c r="C637" s="142">
        <v>1</v>
      </c>
      <c r="D637" s="142">
        <v>11</v>
      </c>
      <c r="E637" s="143" t="s">
        <v>512</v>
      </c>
      <c r="F637" s="15">
        <v>0</v>
      </c>
      <c r="G637" s="15">
        <v>0</v>
      </c>
      <c r="H637" s="19" t="s">
        <v>296</v>
      </c>
    </row>
    <row r="638" spans="2:8" x14ac:dyDescent="0.25">
      <c r="B638" s="14" t="s">
        <v>162</v>
      </c>
      <c r="C638" s="142">
        <v>1</v>
      </c>
      <c r="D638" s="142">
        <v>12</v>
      </c>
      <c r="E638" s="143" t="s">
        <v>513</v>
      </c>
      <c r="F638" s="15">
        <v>0</v>
      </c>
      <c r="G638" s="15">
        <v>0</v>
      </c>
      <c r="H638" s="19" t="s">
        <v>296</v>
      </c>
    </row>
    <row r="639" spans="2:8" x14ac:dyDescent="0.25">
      <c r="B639" s="14" t="s">
        <v>20</v>
      </c>
      <c r="C639" s="142">
        <v>10</v>
      </c>
      <c r="D639" s="142">
        <v>1</v>
      </c>
      <c r="E639" s="143" t="s">
        <v>504</v>
      </c>
      <c r="F639" s="15">
        <v>0</v>
      </c>
      <c r="G639" s="15">
        <v>0</v>
      </c>
      <c r="H639" s="19" t="s">
        <v>297</v>
      </c>
    </row>
    <row r="640" spans="2:8" x14ac:dyDescent="0.25">
      <c r="B640" s="14" t="s">
        <v>33</v>
      </c>
      <c r="C640" s="142">
        <v>10</v>
      </c>
      <c r="D640" s="142">
        <v>2</v>
      </c>
      <c r="E640" s="143" t="s">
        <v>505</v>
      </c>
      <c r="F640" s="15">
        <v>0</v>
      </c>
      <c r="G640" s="15">
        <v>0</v>
      </c>
      <c r="H640" s="19" t="s">
        <v>297</v>
      </c>
    </row>
    <row r="641" spans="2:8" x14ac:dyDescent="0.25">
      <c r="B641" s="14" t="s">
        <v>46</v>
      </c>
      <c r="C641" s="142">
        <v>10</v>
      </c>
      <c r="D641" s="142">
        <v>3</v>
      </c>
      <c r="E641" s="143" t="s">
        <v>506</v>
      </c>
      <c r="F641" s="15">
        <v>0</v>
      </c>
      <c r="G641" s="15">
        <v>0</v>
      </c>
      <c r="H641" s="19" t="s">
        <v>297</v>
      </c>
    </row>
    <row r="642" spans="2:8" x14ac:dyDescent="0.25">
      <c r="B642" s="14" t="s">
        <v>59</v>
      </c>
      <c r="C642" s="142">
        <v>10</v>
      </c>
      <c r="D642" s="142">
        <v>4</v>
      </c>
      <c r="E642" s="143" t="s">
        <v>507</v>
      </c>
      <c r="F642" s="15">
        <v>0</v>
      </c>
      <c r="G642" s="15">
        <v>0</v>
      </c>
      <c r="H642" s="19" t="s">
        <v>297</v>
      </c>
    </row>
    <row r="643" spans="2:8" x14ac:dyDescent="0.25">
      <c r="B643" s="14" t="s">
        <v>72</v>
      </c>
      <c r="C643" s="142">
        <v>10</v>
      </c>
      <c r="D643" s="142">
        <v>5</v>
      </c>
      <c r="E643" s="143" t="s">
        <v>526</v>
      </c>
      <c r="F643" s="15">
        <v>0</v>
      </c>
      <c r="G643" s="15">
        <v>0</v>
      </c>
      <c r="H643" s="19" t="s">
        <v>297</v>
      </c>
    </row>
    <row r="644" spans="2:8" x14ac:dyDescent="0.25">
      <c r="B644" s="14" t="s">
        <v>85</v>
      </c>
      <c r="C644" s="142">
        <v>10</v>
      </c>
      <c r="D644" s="142">
        <v>6</v>
      </c>
      <c r="E644" s="143" t="s">
        <v>508</v>
      </c>
      <c r="F644" s="15">
        <v>0</v>
      </c>
      <c r="G644" s="15">
        <v>0</v>
      </c>
      <c r="H644" s="19" t="s">
        <v>297</v>
      </c>
    </row>
    <row r="645" spans="2:8" x14ac:dyDescent="0.25">
      <c r="B645" s="14" t="s">
        <v>433</v>
      </c>
      <c r="C645" s="142">
        <v>10</v>
      </c>
      <c r="D645" s="142">
        <v>29</v>
      </c>
      <c r="E645" s="143" t="s">
        <v>525</v>
      </c>
      <c r="F645" s="15">
        <v>0</v>
      </c>
      <c r="G645" s="15">
        <v>0</v>
      </c>
      <c r="H645" s="19" t="s">
        <v>297</v>
      </c>
    </row>
    <row r="646" spans="2:8" x14ac:dyDescent="0.25">
      <c r="B646" s="14" t="s">
        <v>254</v>
      </c>
      <c r="C646" s="142">
        <v>10</v>
      </c>
      <c r="D646" s="142">
        <v>19</v>
      </c>
      <c r="E646" s="143" t="s">
        <v>520</v>
      </c>
      <c r="F646" s="15">
        <v>0</v>
      </c>
      <c r="G646" s="15">
        <v>0</v>
      </c>
      <c r="H646" s="19" t="s">
        <v>297</v>
      </c>
    </row>
    <row r="647" spans="2:8" x14ac:dyDescent="0.25">
      <c r="B647" s="14" t="s">
        <v>316</v>
      </c>
      <c r="C647" s="142">
        <v>10</v>
      </c>
      <c r="D647" s="142">
        <v>20</v>
      </c>
      <c r="E647" s="143" t="s">
        <v>521</v>
      </c>
      <c r="F647" s="15">
        <v>0</v>
      </c>
      <c r="G647" s="15">
        <v>0</v>
      </c>
      <c r="H647" s="19" t="s">
        <v>297</v>
      </c>
    </row>
    <row r="648" spans="2:8" x14ac:dyDescent="0.25">
      <c r="B648" s="14" t="s">
        <v>329</v>
      </c>
      <c r="C648" s="142">
        <v>10</v>
      </c>
      <c r="D648" s="142">
        <v>21</v>
      </c>
      <c r="E648" s="143" t="s">
        <v>522</v>
      </c>
      <c r="F648" s="15">
        <v>0</v>
      </c>
      <c r="G648" s="15">
        <v>0</v>
      </c>
      <c r="H648" s="19" t="s">
        <v>297</v>
      </c>
    </row>
    <row r="649" spans="2:8" x14ac:dyDescent="0.25">
      <c r="B649" s="14" t="s">
        <v>342</v>
      </c>
      <c r="C649" s="142">
        <v>10</v>
      </c>
      <c r="D649" s="142">
        <v>22</v>
      </c>
      <c r="E649" s="143" t="s">
        <v>523</v>
      </c>
      <c r="F649" s="15">
        <v>0</v>
      </c>
      <c r="G649" s="15">
        <v>0</v>
      </c>
      <c r="H649" s="19" t="s">
        <v>297</v>
      </c>
    </row>
    <row r="650" spans="2:8" x14ac:dyDescent="0.25">
      <c r="B650" s="14" t="s">
        <v>355</v>
      </c>
      <c r="C650" s="142">
        <v>10</v>
      </c>
      <c r="D650" s="142">
        <v>23</v>
      </c>
      <c r="E650" s="143" t="s">
        <v>524</v>
      </c>
      <c r="F650" s="15">
        <v>0</v>
      </c>
      <c r="G650" s="15">
        <v>0</v>
      </c>
      <c r="H650" s="19" t="s">
        <v>297</v>
      </c>
    </row>
    <row r="651" spans="2:8" x14ac:dyDescent="0.25">
      <c r="B651" s="14" t="s">
        <v>368</v>
      </c>
      <c r="C651" s="142">
        <v>10</v>
      </c>
      <c r="D651" s="142">
        <v>24</v>
      </c>
      <c r="E651" s="143" t="s">
        <v>528</v>
      </c>
      <c r="F651" s="15">
        <v>0</v>
      </c>
      <c r="G651" s="15">
        <v>0</v>
      </c>
      <c r="H651" s="19" t="s">
        <v>297</v>
      </c>
    </row>
    <row r="652" spans="2:8" x14ac:dyDescent="0.25">
      <c r="B652" s="14" t="s">
        <v>176</v>
      </c>
      <c r="C652" s="142">
        <v>10</v>
      </c>
      <c r="D652" s="142">
        <v>13</v>
      </c>
      <c r="E652" s="143" t="s">
        <v>514</v>
      </c>
      <c r="F652" s="15">
        <v>0</v>
      </c>
      <c r="G652" s="15">
        <v>0</v>
      </c>
      <c r="H652" s="19" t="s">
        <v>297</v>
      </c>
    </row>
    <row r="653" spans="2:8" x14ac:dyDescent="0.25">
      <c r="B653" s="14" t="s">
        <v>189</v>
      </c>
      <c r="C653" s="142">
        <v>10</v>
      </c>
      <c r="D653" s="142">
        <v>14</v>
      </c>
      <c r="E653" s="143" t="s">
        <v>515</v>
      </c>
      <c r="F653" s="15">
        <v>0</v>
      </c>
      <c r="G653" s="15">
        <v>0</v>
      </c>
      <c r="H653" s="19" t="s">
        <v>297</v>
      </c>
    </row>
    <row r="654" spans="2:8" x14ac:dyDescent="0.25">
      <c r="B654" s="14" t="s">
        <v>202</v>
      </c>
      <c r="C654" s="142">
        <v>10</v>
      </c>
      <c r="D654" s="142">
        <v>15</v>
      </c>
      <c r="E654" s="143" t="s">
        <v>516</v>
      </c>
      <c r="F654" s="15">
        <v>0</v>
      </c>
      <c r="G654" s="15">
        <v>0</v>
      </c>
      <c r="H654" s="19" t="s">
        <v>297</v>
      </c>
    </row>
    <row r="655" spans="2:8" x14ac:dyDescent="0.25">
      <c r="B655" s="14" t="s">
        <v>215</v>
      </c>
      <c r="C655" s="142">
        <v>10</v>
      </c>
      <c r="D655" s="142">
        <v>16</v>
      </c>
      <c r="E655" s="143" t="s">
        <v>517</v>
      </c>
      <c r="F655" s="15">
        <v>0</v>
      </c>
      <c r="G655" s="15">
        <v>0</v>
      </c>
      <c r="H655" s="19" t="s">
        <v>297</v>
      </c>
    </row>
    <row r="656" spans="2:8" x14ac:dyDescent="0.25">
      <c r="B656" s="14" t="s">
        <v>228</v>
      </c>
      <c r="C656" s="142">
        <v>10</v>
      </c>
      <c r="D656" s="142">
        <v>17</v>
      </c>
      <c r="E656" s="143" t="s">
        <v>518</v>
      </c>
      <c r="F656" s="15">
        <v>0</v>
      </c>
      <c r="G656" s="15">
        <v>0</v>
      </c>
      <c r="H656" s="19" t="s">
        <v>297</v>
      </c>
    </row>
    <row r="657" spans="2:8" x14ac:dyDescent="0.25">
      <c r="B657" s="14" t="s">
        <v>241</v>
      </c>
      <c r="C657" s="142">
        <v>10</v>
      </c>
      <c r="D657" s="142">
        <v>18</v>
      </c>
      <c r="E657" s="143" t="s">
        <v>519</v>
      </c>
      <c r="F657" s="15">
        <v>0</v>
      </c>
      <c r="G657" s="15">
        <v>0</v>
      </c>
      <c r="H657" s="19" t="s">
        <v>297</v>
      </c>
    </row>
    <row r="658" spans="2:8" x14ac:dyDescent="0.25">
      <c r="B658" s="14" t="s">
        <v>98</v>
      </c>
      <c r="C658" s="142">
        <v>10</v>
      </c>
      <c r="D658" s="142">
        <v>7</v>
      </c>
      <c r="E658" s="143" t="s">
        <v>509</v>
      </c>
      <c r="F658" s="15">
        <v>0</v>
      </c>
      <c r="G658" s="15">
        <v>0</v>
      </c>
      <c r="H658" s="19" t="s">
        <v>297</v>
      </c>
    </row>
    <row r="659" spans="2:8" x14ac:dyDescent="0.25">
      <c r="B659" s="14" t="s">
        <v>111</v>
      </c>
      <c r="C659" s="142">
        <v>10</v>
      </c>
      <c r="D659" s="142">
        <v>8</v>
      </c>
      <c r="E659" s="143" t="s">
        <v>510</v>
      </c>
      <c r="F659" s="15">
        <v>0</v>
      </c>
      <c r="G659" s="15">
        <v>0</v>
      </c>
      <c r="H659" s="19" t="s">
        <v>297</v>
      </c>
    </row>
    <row r="660" spans="2:8" x14ac:dyDescent="0.25">
      <c r="B660" s="14" t="s">
        <v>124</v>
      </c>
      <c r="C660" s="142">
        <v>10</v>
      </c>
      <c r="D660" s="142">
        <v>9</v>
      </c>
      <c r="E660" s="143" t="s">
        <v>527</v>
      </c>
      <c r="F660" s="15">
        <v>0</v>
      </c>
      <c r="G660" s="15">
        <v>0</v>
      </c>
      <c r="H660" s="19" t="s">
        <v>297</v>
      </c>
    </row>
    <row r="661" spans="2:8" x14ac:dyDescent="0.25">
      <c r="B661" s="14" t="s">
        <v>137</v>
      </c>
      <c r="C661" s="142">
        <v>10</v>
      </c>
      <c r="D661" s="142">
        <v>10</v>
      </c>
      <c r="E661" s="143" t="s">
        <v>511</v>
      </c>
      <c r="F661" s="15">
        <v>0</v>
      </c>
      <c r="G661" s="15">
        <v>0</v>
      </c>
      <c r="H661" s="19" t="s">
        <v>297</v>
      </c>
    </row>
    <row r="662" spans="2:8" x14ac:dyDescent="0.25">
      <c r="B662" s="14" t="s">
        <v>150</v>
      </c>
      <c r="C662" s="142">
        <v>10</v>
      </c>
      <c r="D662" s="142">
        <v>11</v>
      </c>
      <c r="E662" s="143" t="s">
        <v>512</v>
      </c>
      <c r="F662" s="15">
        <v>0</v>
      </c>
      <c r="G662" s="15">
        <v>0</v>
      </c>
      <c r="H662" s="19" t="s">
        <v>297</v>
      </c>
    </row>
    <row r="663" spans="2:8" x14ac:dyDescent="0.25">
      <c r="B663" s="14" t="s">
        <v>163</v>
      </c>
      <c r="C663" s="142">
        <v>10</v>
      </c>
      <c r="D663" s="142">
        <v>12</v>
      </c>
      <c r="E663" s="143" t="s">
        <v>513</v>
      </c>
      <c r="F663" s="15">
        <v>0</v>
      </c>
      <c r="G663" s="15">
        <v>0</v>
      </c>
      <c r="H663" s="19" t="s">
        <v>297</v>
      </c>
    </row>
    <row r="664" spans="2:8" x14ac:dyDescent="0.25">
      <c r="B664" s="14" t="s">
        <v>23</v>
      </c>
      <c r="C664" s="142">
        <v>13</v>
      </c>
      <c r="D664" s="142">
        <v>1</v>
      </c>
      <c r="E664" s="143" t="s">
        <v>504</v>
      </c>
      <c r="F664" s="15">
        <v>0</v>
      </c>
      <c r="G664" s="15">
        <v>0</v>
      </c>
      <c r="H664" s="19" t="s">
        <v>299</v>
      </c>
    </row>
    <row r="665" spans="2:8" x14ac:dyDescent="0.25">
      <c r="B665" s="14" t="s">
        <v>36</v>
      </c>
      <c r="C665" s="142">
        <v>13</v>
      </c>
      <c r="D665" s="142">
        <v>2</v>
      </c>
      <c r="E665" s="143" t="s">
        <v>505</v>
      </c>
      <c r="F665" s="15">
        <v>0</v>
      </c>
      <c r="G665" s="15">
        <v>0</v>
      </c>
      <c r="H665" s="19" t="s">
        <v>299</v>
      </c>
    </row>
    <row r="666" spans="2:8" x14ac:dyDescent="0.25">
      <c r="B666" s="14" t="s">
        <v>49</v>
      </c>
      <c r="C666" s="142">
        <v>13</v>
      </c>
      <c r="D666" s="142">
        <v>3</v>
      </c>
      <c r="E666" s="143" t="s">
        <v>506</v>
      </c>
      <c r="F666" s="15">
        <v>0</v>
      </c>
      <c r="G666" s="15">
        <v>0</v>
      </c>
      <c r="H666" s="19" t="s">
        <v>299</v>
      </c>
    </row>
    <row r="667" spans="2:8" x14ac:dyDescent="0.25">
      <c r="B667" s="14" t="s">
        <v>62</v>
      </c>
      <c r="C667" s="142">
        <v>13</v>
      </c>
      <c r="D667" s="142">
        <v>4</v>
      </c>
      <c r="E667" s="143" t="s">
        <v>507</v>
      </c>
      <c r="F667" s="15">
        <v>0</v>
      </c>
      <c r="G667" s="15">
        <v>0</v>
      </c>
      <c r="H667" s="19" t="s">
        <v>299</v>
      </c>
    </row>
    <row r="668" spans="2:8" x14ac:dyDescent="0.25">
      <c r="B668" s="14" t="s">
        <v>75</v>
      </c>
      <c r="C668" s="142">
        <v>13</v>
      </c>
      <c r="D668" s="142">
        <v>5</v>
      </c>
      <c r="E668" s="143" t="s">
        <v>526</v>
      </c>
      <c r="F668" s="15">
        <v>0</v>
      </c>
      <c r="G668" s="15">
        <v>0</v>
      </c>
      <c r="H668" s="19" t="s">
        <v>299</v>
      </c>
    </row>
    <row r="669" spans="2:8" x14ac:dyDescent="0.25">
      <c r="B669" s="14" t="s">
        <v>88</v>
      </c>
      <c r="C669" s="142">
        <v>13</v>
      </c>
      <c r="D669" s="142">
        <v>6</v>
      </c>
      <c r="E669" s="143" t="s">
        <v>508</v>
      </c>
      <c r="F669" s="15">
        <v>0</v>
      </c>
      <c r="G669" s="15">
        <v>0</v>
      </c>
      <c r="H669" s="19" t="s">
        <v>299</v>
      </c>
    </row>
    <row r="670" spans="2:8" x14ac:dyDescent="0.25">
      <c r="B670" s="14" t="s">
        <v>384</v>
      </c>
      <c r="C670" s="142">
        <v>13</v>
      </c>
      <c r="D670" s="142">
        <v>25</v>
      </c>
      <c r="E670" s="143" t="s">
        <v>499</v>
      </c>
      <c r="F670" s="15">
        <v>0</v>
      </c>
      <c r="G670" s="15">
        <v>0</v>
      </c>
      <c r="H670" s="19" t="s">
        <v>299</v>
      </c>
    </row>
    <row r="671" spans="2:8" x14ac:dyDescent="0.25">
      <c r="B671" s="14" t="s">
        <v>397</v>
      </c>
      <c r="C671" s="142">
        <v>13</v>
      </c>
      <c r="D671" s="142">
        <v>26</v>
      </c>
      <c r="E671" s="143" t="s">
        <v>500</v>
      </c>
      <c r="F671" s="15">
        <v>0</v>
      </c>
      <c r="G671" s="15">
        <v>0</v>
      </c>
      <c r="H671" s="19" t="s">
        <v>299</v>
      </c>
    </row>
    <row r="672" spans="2:8" x14ac:dyDescent="0.25">
      <c r="B672" s="14" t="s">
        <v>410</v>
      </c>
      <c r="C672" s="142">
        <v>13</v>
      </c>
      <c r="D672" s="142">
        <v>27</v>
      </c>
      <c r="E672" s="143" t="s">
        <v>501</v>
      </c>
      <c r="F672" s="15">
        <v>0</v>
      </c>
      <c r="G672" s="15">
        <v>0</v>
      </c>
      <c r="H672" s="19" t="s">
        <v>299</v>
      </c>
    </row>
    <row r="673" spans="2:8" x14ac:dyDescent="0.25">
      <c r="B673" s="14" t="s">
        <v>423</v>
      </c>
      <c r="C673" s="142">
        <v>13</v>
      </c>
      <c r="D673" s="142">
        <v>28</v>
      </c>
      <c r="E673" s="143" t="s">
        <v>502</v>
      </c>
      <c r="F673" s="15">
        <v>0</v>
      </c>
      <c r="G673" s="15">
        <v>0</v>
      </c>
      <c r="H673" s="19" t="s">
        <v>299</v>
      </c>
    </row>
    <row r="674" spans="2:8" x14ac:dyDescent="0.25">
      <c r="B674" s="14" t="s">
        <v>436</v>
      </c>
      <c r="C674" s="142">
        <v>13</v>
      </c>
      <c r="D674" s="142">
        <v>29</v>
      </c>
      <c r="E674" s="143" t="s">
        <v>525</v>
      </c>
      <c r="F674" s="15">
        <v>0</v>
      </c>
      <c r="G674" s="15">
        <v>0</v>
      </c>
      <c r="H674" s="19" t="s">
        <v>299</v>
      </c>
    </row>
    <row r="675" spans="2:8" x14ac:dyDescent="0.25">
      <c r="B675" s="14" t="s">
        <v>449</v>
      </c>
      <c r="C675" s="142">
        <v>13</v>
      </c>
      <c r="D675" s="142">
        <v>30</v>
      </c>
      <c r="E675" s="143" t="s">
        <v>503</v>
      </c>
      <c r="F675" s="15">
        <v>0</v>
      </c>
      <c r="G675" s="15">
        <v>0</v>
      </c>
      <c r="H675" s="19" t="s">
        <v>299</v>
      </c>
    </row>
    <row r="676" spans="2:8" x14ac:dyDescent="0.25">
      <c r="B676" s="14" t="s">
        <v>257</v>
      </c>
      <c r="C676" s="142">
        <v>13</v>
      </c>
      <c r="D676" s="142">
        <v>19</v>
      </c>
      <c r="E676" s="143" t="s">
        <v>520</v>
      </c>
      <c r="F676" s="15">
        <v>0</v>
      </c>
      <c r="G676" s="15">
        <v>0</v>
      </c>
      <c r="H676" s="19" t="s">
        <v>299</v>
      </c>
    </row>
    <row r="677" spans="2:8" x14ac:dyDescent="0.25">
      <c r="B677" s="14" t="s">
        <v>319</v>
      </c>
      <c r="C677" s="142">
        <v>13</v>
      </c>
      <c r="D677" s="142">
        <v>20</v>
      </c>
      <c r="E677" s="143" t="s">
        <v>521</v>
      </c>
      <c r="F677" s="15">
        <v>0</v>
      </c>
      <c r="G677" s="15">
        <v>0</v>
      </c>
      <c r="H677" s="19" t="s">
        <v>299</v>
      </c>
    </row>
    <row r="678" spans="2:8" x14ac:dyDescent="0.25">
      <c r="B678" s="14" t="s">
        <v>332</v>
      </c>
      <c r="C678" s="142">
        <v>13</v>
      </c>
      <c r="D678" s="142">
        <v>21</v>
      </c>
      <c r="E678" s="143" t="s">
        <v>522</v>
      </c>
      <c r="F678" s="15">
        <v>0</v>
      </c>
      <c r="G678" s="15">
        <v>0</v>
      </c>
      <c r="H678" s="19" t="s">
        <v>299</v>
      </c>
    </row>
    <row r="679" spans="2:8" x14ac:dyDescent="0.25">
      <c r="B679" s="14" t="s">
        <v>345</v>
      </c>
      <c r="C679" s="142">
        <v>13</v>
      </c>
      <c r="D679" s="142">
        <v>22</v>
      </c>
      <c r="E679" s="143" t="s">
        <v>523</v>
      </c>
      <c r="F679" s="15">
        <v>0</v>
      </c>
      <c r="G679" s="15">
        <v>0</v>
      </c>
      <c r="H679" s="19" t="s">
        <v>299</v>
      </c>
    </row>
    <row r="680" spans="2:8" x14ac:dyDescent="0.25">
      <c r="B680" s="14" t="s">
        <v>358</v>
      </c>
      <c r="C680" s="142">
        <v>13</v>
      </c>
      <c r="D680" s="142">
        <v>23</v>
      </c>
      <c r="E680" s="143" t="s">
        <v>524</v>
      </c>
      <c r="F680" s="15">
        <v>0</v>
      </c>
      <c r="G680" s="15">
        <v>0</v>
      </c>
      <c r="H680" s="19" t="s">
        <v>299</v>
      </c>
    </row>
    <row r="681" spans="2:8" x14ac:dyDescent="0.25">
      <c r="B681" s="14" t="s">
        <v>371</v>
      </c>
      <c r="C681" s="142">
        <v>13</v>
      </c>
      <c r="D681" s="142">
        <v>24</v>
      </c>
      <c r="E681" s="143" t="s">
        <v>528</v>
      </c>
      <c r="F681" s="15">
        <v>0</v>
      </c>
      <c r="G681" s="15">
        <v>0</v>
      </c>
      <c r="H681" s="19" t="s">
        <v>299</v>
      </c>
    </row>
    <row r="682" spans="2:8" x14ac:dyDescent="0.25">
      <c r="B682" s="14" t="s">
        <v>179</v>
      </c>
      <c r="C682" s="142">
        <v>13</v>
      </c>
      <c r="D682" s="142">
        <v>13</v>
      </c>
      <c r="E682" s="143" t="s">
        <v>514</v>
      </c>
      <c r="F682" s="15">
        <v>0</v>
      </c>
      <c r="G682" s="15">
        <v>0</v>
      </c>
      <c r="H682" s="19" t="s">
        <v>299</v>
      </c>
    </row>
    <row r="683" spans="2:8" x14ac:dyDescent="0.25">
      <c r="B683" s="14" t="s">
        <v>192</v>
      </c>
      <c r="C683" s="142">
        <v>13</v>
      </c>
      <c r="D683" s="142">
        <v>14</v>
      </c>
      <c r="E683" s="143" t="s">
        <v>515</v>
      </c>
      <c r="F683" s="15">
        <v>0</v>
      </c>
      <c r="G683" s="15">
        <v>0</v>
      </c>
      <c r="H683" s="19" t="s">
        <v>299</v>
      </c>
    </row>
    <row r="684" spans="2:8" x14ac:dyDescent="0.25">
      <c r="B684" s="14" t="s">
        <v>205</v>
      </c>
      <c r="C684" s="142">
        <v>13</v>
      </c>
      <c r="D684" s="142">
        <v>15</v>
      </c>
      <c r="E684" s="143" t="s">
        <v>516</v>
      </c>
      <c r="F684" s="15">
        <v>0</v>
      </c>
      <c r="G684" s="15">
        <v>0</v>
      </c>
      <c r="H684" s="19" t="s">
        <v>299</v>
      </c>
    </row>
    <row r="685" spans="2:8" x14ac:dyDescent="0.25">
      <c r="B685" s="14" t="s">
        <v>218</v>
      </c>
      <c r="C685" s="142">
        <v>13</v>
      </c>
      <c r="D685" s="142">
        <v>16</v>
      </c>
      <c r="E685" s="143" t="s">
        <v>517</v>
      </c>
      <c r="F685" s="15">
        <v>0</v>
      </c>
      <c r="G685" s="15">
        <v>0</v>
      </c>
      <c r="H685" s="19" t="s">
        <v>299</v>
      </c>
    </row>
    <row r="686" spans="2:8" x14ac:dyDescent="0.25">
      <c r="B686" s="14" t="s">
        <v>231</v>
      </c>
      <c r="C686" s="142">
        <v>13</v>
      </c>
      <c r="D686" s="142">
        <v>17</v>
      </c>
      <c r="E686" s="143" t="s">
        <v>518</v>
      </c>
      <c r="F686" s="15">
        <v>0</v>
      </c>
      <c r="G686" s="15">
        <v>0</v>
      </c>
      <c r="H686" s="19" t="s">
        <v>299</v>
      </c>
    </row>
    <row r="687" spans="2:8" x14ac:dyDescent="0.25">
      <c r="B687" s="14" t="s">
        <v>244</v>
      </c>
      <c r="C687" s="142">
        <v>13</v>
      </c>
      <c r="D687" s="142">
        <v>18</v>
      </c>
      <c r="E687" s="143" t="s">
        <v>519</v>
      </c>
      <c r="F687" s="15">
        <v>0</v>
      </c>
      <c r="G687" s="15">
        <v>0</v>
      </c>
      <c r="H687" s="19" t="s">
        <v>299</v>
      </c>
    </row>
    <row r="688" spans="2:8" x14ac:dyDescent="0.25">
      <c r="B688" s="14" t="s">
        <v>101</v>
      </c>
      <c r="C688" s="142">
        <v>13</v>
      </c>
      <c r="D688" s="142">
        <v>7</v>
      </c>
      <c r="E688" s="143" t="s">
        <v>509</v>
      </c>
      <c r="F688" s="15">
        <v>0</v>
      </c>
      <c r="G688" s="15">
        <v>0</v>
      </c>
      <c r="H688" s="19" t="s">
        <v>299</v>
      </c>
    </row>
    <row r="689" spans="2:8" x14ac:dyDescent="0.25">
      <c r="B689" s="14" t="s">
        <v>114</v>
      </c>
      <c r="C689" s="142">
        <v>13</v>
      </c>
      <c r="D689" s="142">
        <v>8</v>
      </c>
      <c r="E689" s="143" t="s">
        <v>510</v>
      </c>
      <c r="F689" s="15">
        <v>0</v>
      </c>
      <c r="G689" s="15">
        <v>0</v>
      </c>
      <c r="H689" s="19" t="s">
        <v>299</v>
      </c>
    </row>
    <row r="690" spans="2:8" x14ac:dyDescent="0.25">
      <c r="B690" s="14" t="s">
        <v>127</v>
      </c>
      <c r="C690" s="142">
        <v>13</v>
      </c>
      <c r="D690" s="142">
        <v>9</v>
      </c>
      <c r="E690" s="143" t="s">
        <v>527</v>
      </c>
      <c r="F690" s="15">
        <v>0</v>
      </c>
      <c r="G690" s="15">
        <v>0</v>
      </c>
      <c r="H690" s="19" t="s">
        <v>299</v>
      </c>
    </row>
    <row r="691" spans="2:8" x14ac:dyDescent="0.25">
      <c r="B691" s="14" t="s">
        <v>140</v>
      </c>
      <c r="C691" s="142">
        <v>13</v>
      </c>
      <c r="D691" s="142">
        <v>10</v>
      </c>
      <c r="E691" s="143" t="s">
        <v>511</v>
      </c>
      <c r="F691" s="15">
        <v>0</v>
      </c>
      <c r="G691" s="15">
        <v>0</v>
      </c>
      <c r="H691" s="19" t="s">
        <v>299</v>
      </c>
    </row>
    <row r="692" spans="2:8" x14ac:dyDescent="0.25">
      <c r="B692" s="14" t="s">
        <v>153</v>
      </c>
      <c r="C692" s="142">
        <v>13</v>
      </c>
      <c r="D692" s="142">
        <v>11</v>
      </c>
      <c r="E692" s="143" t="s">
        <v>512</v>
      </c>
      <c r="F692" s="15">
        <v>0</v>
      </c>
      <c r="G692" s="15">
        <v>0</v>
      </c>
      <c r="H692" s="19" t="s">
        <v>299</v>
      </c>
    </row>
    <row r="693" spans="2:8" x14ac:dyDescent="0.25">
      <c r="B693" s="14" t="s">
        <v>166</v>
      </c>
      <c r="C693" s="142">
        <v>13</v>
      </c>
      <c r="D693" s="142">
        <v>12</v>
      </c>
      <c r="E693" s="143" t="s">
        <v>513</v>
      </c>
      <c r="F693" s="15">
        <v>0</v>
      </c>
      <c r="G693" s="15">
        <v>0</v>
      </c>
      <c r="H693" s="19" t="s">
        <v>299</v>
      </c>
    </row>
    <row r="694" spans="2:8" x14ac:dyDescent="0.25">
      <c r="B694" s="14" t="s">
        <v>30</v>
      </c>
      <c r="C694" s="142">
        <v>33</v>
      </c>
      <c r="D694" s="142">
        <v>1</v>
      </c>
      <c r="E694" s="143" t="s">
        <v>504</v>
      </c>
      <c r="F694" s="15">
        <v>0</v>
      </c>
      <c r="G694" s="15">
        <v>0</v>
      </c>
      <c r="H694" s="19" t="s">
        <v>304</v>
      </c>
    </row>
    <row r="695" spans="2:8" x14ac:dyDescent="0.25">
      <c r="B695" s="14" t="s">
        <v>43</v>
      </c>
      <c r="C695" s="142">
        <v>33</v>
      </c>
      <c r="D695" s="142">
        <v>2</v>
      </c>
      <c r="E695" s="143" t="s">
        <v>505</v>
      </c>
      <c r="F695" s="15">
        <v>0</v>
      </c>
      <c r="G695" s="15">
        <v>0</v>
      </c>
      <c r="H695" s="19" t="s">
        <v>304</v>
      </c>
    </row>
    <row r="696" spans="2:8" x14ac:dyDescent="0.25">
      <c r="B696" s="14" t="s">
        <v>56</v>
      </c>
      <c r="C696" s="142">
        <v>33</v>
      </c>
      <c r="D696" s="142">
        <v>3</v>
      </c>
      <c r="E696" s="143" t="s">
        <v>506</v>
      </c>
      <c r="F696" s="15">
        <v>0</v>
      </c>
      <c r="G696" s="15">
        <v>0</v>
      </c>
      <c r="H696" s="19" t="s">
        <v>304</v>
      </c>
    </row>
    <row r="697" spans="2:8" x14ac:dyDescent="0.25">
      <c r="B697" s="14" t="s">
        <v>69</v>
      </c>
      <c r="C697" s="142">
        <v>33</v>
      </c>
      <c r="D697" s="142">
        <v>4</v>
      </c>
      <c r="E697" s="143" t="s">
        <v>507</v>
      </c>
      <c r="F697" s="15">
        <v>0</v>
      </c>
      <c r="G697" s="15">
        <v>0</v>
      </c>
      <c r="H697" s="19" t="s">
        <v>304</v>
      </c>
    </row>
    <row r="698" spans="2:8" x14ac:dyDescent="0.25">
      <c r="B698" s="14" t="s">
        <v>82</v>
      </c>
      <c r="C698" s="142">
        <v>33</v>
      </c>
      <c r="D698" s="142">
        <v>5</v>
      </c>
      <c r="E698" s="143" t="s">
        <v>526</v>
      </c>
      <c r="F698" s="15">
        <v>0</v>
      </c>
      <c r="G698" s="15">
        <v>0</v>
      </c>
      <c r="H698" s="19" t="s">
        <v>304</v>
      </c>
    </row>
    <row r="699" spans="2:8" x14ac:dyDescent="0.25">
      <c r="B699" s="14" t="s">
        <v>95</v>
      </c>
      <c r="C699" s="142">
        <v>33</v>
      </c>
      <c r="D699" s="142">
        <v>6</v>
      </c>
      <c r="E699" s="143" t="s">
        <v>508</v>
      </c>
      <c r="F699" s="15">
        <v>0</v>
      </c>
      <c r="G699" s="15">
        <v>0</v>
      </c>
      <c r="H699" s="19" t="s">
        <v>304</v>
      </c>
    </row>
    <row r="700" spans="2:8" x14ac:dyDescent="0.25">
      <c r="B700" s="14" t="s">
        <v>391</v>
      </c>
      <c r="C700" s="142">
        <v>33</v>
      </c>
      <c r="D700" s="142">
        <v>25</v>
      </c>
      <c r="E700" s="143" t="s">
        <v>499</v>
      </c>
      <c r="F700" s="15">
        <v>0</v>
      </c>
      <c r="G700" s="15">
        <v>0</v>
      </c>
      <c r="H700" s="19" t="s">
        <v>304</v>
      </c>
    </row>
    <row r="701" spans="2:8" x14ac:dyDescent="0.25">
      <c r="B701" s="14" t="s">
        <v>404</v>
      </c>
      <c r="C701" s="142">
        <v>33</v>
      </c>
      <c r="D701" s="142">
        <v>26</v>
      </c>
      <c r="E701" s="143" t="s">
        <v>500</v>
      </c>
      <c r="F701" s="15">
        <v>0</v>
      </c>
      <c r="G701" s="15">
        <v>0</v>
      </c>
      <c r="H701" s="19" t="s">
        <v>304</v>
      </c>
    </row>
    <row r="702" spans="2:8" x14ac:dyDescent="0.25">
      <c r="B702" s="14" t="s">
        <v>417</v>
      </c>
      <c r="C702" s="142">
        <v>33</v>
      </c>
      <c r="D702" s="142">
        <v>27</v>
      </c>
      <c r="E702" s="143" t="s">
        <v>501</v>
      </c>
      <c r="F702" s="15">
        <v>0</v>
      </c>
      <c r="G702" s="15">
        <v>0</v>
      </c>
      <c r="H702" s="19" t="s">
        <v>304</v>
      </c>
    </row>
    <row r="703" spans="2:8" x14ac:dyDescent="0.25">
      <c r="B703" s="14" t="s">
        <v>430</v>
      </c>
      <c r="C703" s="142">
        <v>33</v>
      </c>
      <c r="D703" s="142">
        <v>28</v>
      </c>
      <c r="E703" s="143" t="s">
        <v>502</v>
      </c>
      <c r="F703" s="15">
        <v>0</v>
      </c>
      <c r="G703" s="15">
        <v>0</v>
      </c>
      <c r="H703" s="19" t="s">
        <v>304</v>
      </c>
    </row>
    <row r="704" spans="2:8" x14ac:dyDescent="0.25">
      <c r="B704" s="14" t="s">
        <v>443</v>
      </c>
      <c r="C704" s="142">
        <v>33</v>
      </c>
      <c r="D704" s="142">
        <v>29</v>
      </c>
      <c r="E704" s="143" t="s">
        <v>525</v>
      </c>
      <c r="F704" s="15">
        <v>0</v>
      </c>
      <c r="G704" s="15">
        <v>0</v>
      </c>
      <c r="H704" s="19" t="s">
        <v>304</v>
      </c>
    </row>
    <row r="705" spans="2:8" x14ac:dyDescent="0.25">
      <c r="B705" s="14" t="s">
        <v>456</v>
      </c>
      <c r="C705" s="142">
        <v>33</v>
      </c>
      <c r="D705" s="142">
        <v>30</v>
      </c>
      <c r="E705" s="143" t="s">
        <v>503</v>
      </c>
      <c r="F705" s="15">
        <v>0</v>
      </c>
      <c r="G705" s="15">
        <v>0</v>
      </c>
      <c r="H705" s="19" t="s">
        <v>304</v>
      </c>
    </row>
    <row r="706" spans="2:8" x14ac:dyDescent="0.25">
      <c r="B706" s="14" t="s">
        <v>264</v>
      </c>
      <c r="C706" s="142">
        <v>33</v>
      </c>
      <c r="D706" s="142">
        <v>19</v>
      </c>
      <c r="E706" s="143" t="s">
        <v>520</v>
      </c>
      <c r="F706" s="15">
        <v>0</v>
      </c>
      <c r="G706" s="15">
        <v>0</v>
      </c>
      <c r="H706" s="19" t="s">
        <v>304</v>
      </c>
    </row>
    <row r="707" spans="2:8" x14ac:dyDescent="0.25">
      <c r="B707" s="14" t="s">
        <v>326</v>
      </c>
      <c r="C707" s="142">
        <v>33</v>
      </c>
      <c r="D707" s="142">
        <v>20</v>
      </c>
      <c r="E707" s="143" t="s">
        <v>521</v>
      </c>
      <c r="F707" s="15">
        <v>0</v>
      </c>
      <c r="G707" s="15">
        <v>0</v>
      </c>
      <c r="H707" s="19" t="s">
        <v>304</v>
      </c>
    </row>
    <row r="708" spans="2:8" x14ac:dyDescent="0.25">
      <c r="B708" s="14" t="s">
        <v>339</v>
      </c>
      <c r="C708" s="142">
        <v>33</v>
      </c>
      <c r="D708" s="142">
        <v>21</v>
      </c>
      <c r="E708" s="143" t="s">
        <v>522</v>
      </c>
      <c r="F708" s="15">
        <v>0</v>
      </c>
      <c r="G708" s="15">
        <v>0</v>
      </c>
      <c r="H708" s="19" t="s">
        <v>304</v>
      </c>
    </row>
    <row r="709" spans="2:8" x14ac:dyDescent="0.25">
      <c r="B709" s="14" t="s">
        <v>352</v>
      </c>
      <c r="C709" s="142">
        <v>33</v>
      </c>
      <c r="D709" s="142">
        <v>22</v>
      </c>
      <c r="E709" s="143" t="s">
        <v>523</v>
      </c>
      <c r="F709" s="15">
        <v>0</v>
      </c>
      <c r="G709" s="15">
        <v>0</v>
      </c>
      <c r="H709" s="19" t="s">
        <v>304</v>
      </c>
    </row>
    <row r="710" spans="2:8" x14ac:dyDescent="0.25">
      <c r="B710" s="14" t="s">
        <v>365</v>
      </c>
      <c r="C710" s="142">
        <v>33</v>
      </c>
      <c r="D710" s="142">
        <v>23</v>
      </c>
      <c r="E710" s="143" t="s">
        <v>524</v>
      </c>
      <c r="F710" s="15">
        <v>0</v>
      </c>
      <c r="G710" s="15">
        <v>0</v>
      </c>
      <c r="H710" s="19" t="s">
        <v>304</v>
      </c>
    </row>
    <row r="711" spans="2:8" x14ac:dyDescent="0.25">
      <c r="B711" s="14" t="s">
        <v>378</v>
      </c>
      <c r="C711" s="142">
        <v>33</v>
      </c>
      <c r="D711" s="142">
        <v>24</v>
      </c>
      <c r="E711" s="143" t="s">
        <v>528</v>
      </c>
      <c r="F711" s="15">
        <v>0</v>
      </c>
      <c r="G711" s="15">
        <v>0</v>
      </c>
      <c r="H711" s="19" t="s">
        <v>304</v>
      </c>
    </row>
    <row r="712" spans="2:8" x14ac:dyDescent="0.25">
      <c r="B712" s="14" t="s">
        <v>186</v>
      </c>
      <c r="C712" s="142">
        <v>33</v>
      </c>
      <c r="D712" s="142">
        <v>13</v>
      </c>
      <c r="E712" s="143" t="s">
        <v>514</v>
      </c>
      <c r="F712" s="15">
        <v>0</v>
      </c>
      <c r="G712" s="15">
        <v>0</v>
      </c>
      <c r="H712" s="19" t="s">
        <v>304</v>
      </c>
    </row>
    <row r="713" spans="2:8" x14ac:dyDescent="0.25">
      <c r="B713" s="14" t="s">
        <v>199</v>
      </c>
      <c r="C713" s="142">
        <v>33</v>
      </c>
      <c r="D713" s="142">
        <v>14</v>
      </c>
      <c r="E713" s="143" t="s">
        <v>515</v>
      </c>
      <c r="F713" s="15">
        <v>0</v>
      </c>
      <c r="G713" s="15">
        <v>0</v>
      </c>
      <c r="H713" s="19" t="s">
        <v>304</v>
      </c>
    </row>
    <row r="714" spans="2:8" x14ac:dyDescent="0.25">
      <c r="B714" s="14" t="s">
        <v>212</v>
      </c>
      <c r="C714" s="142">
        <v>33</v>
      </c>
      <c r="D714" s="142">
        <v>15</v>
      </c>
      <c r="E714" s="143" t="s">
        <v>516</v>
      </c>
      <c r="F714" s="15">
        <v>0</v>
      </c>
      <c r="G714" s="15">
        <v>0</v>
      </c>
      <c r="H714" s="19" t="s">
        <v>304</v>
      </c>
    </row>
    <row r="715" spans="2:8" x14ac:dyDescent="0.25">
      <c r="B715" s="14" t="s">
        <v>225</v>
      </c>
      <c r="C715" s="142">
        <v>33</v>
      </c>
      <c r="D715" s="142">
        <v>16</v>
      </c>
      <c r="E715" s="143" t="s">
        <v>517</v>
      </c>
      <c r="F715" s="15">
        <v>0</v>
      </c>
      <c r="G715" s="15">
        <v>0</v>
      </c>
      <c r="H715" s="19" t="s">
        <v>304</v>
      </c>
    </row>
    <row r="716" spans="2:8" x14ac:dyDescent="0.25">
      <c r="B716" s="14" t="s">
        <v>238</v>
      </c>
      <c r="C716" s="142">
        <v>33</v>
      </c>
      <c r="D716" s="142">
        <v>17</v>
      </c>
      <c r="E716" s="143" t="s">
        <v>518</v>
      </c>
      <c r="F716" s="15">
        <v>0</v>
      </c>
      <c r="G716" s="15">
        <v>0</v>
      </c>
      <c r="H716" s="19" t="s">
        <v>304</v>
      </c>
    </row>
    <row r="717" spans="2:8" x14ac:dyDescent="0.25">
      <c r="B717" s="14" t="s">
        <v>251</v>
      </c>
      <c r="C717" s="142">
        <v>33</v>
      </c>
      <c r="D717" s="142">
        <v>18</v>
      </c>
      <c r="E717" s="143" t="s">
        <v>519</v>
      </c>
      <c r="F717" s="15">
        <v>0</v>
      </c>
      <c r="G717" s="15">
        <v>0</v>
      </c>
      <c r="H717" s="19" t="s">
        <v>304</v>
      </c>
    </row>
    <row r="718" spans="2:8" x14ac:dyDescent="0.25">
      <c r="B718" s="14" t="s">
        <v>108</v>
      </c>
      <c r="C718" s="142">
        <v>33</v>
      </c>
      <c r="D718" s="142">
        <v>7</v>
      </c>
      <c r="E718" s="143" t="s">
        <v>509</v>
      </c>
      <c r="F718" s="15">
        <v>0</v>
      </c>
      <c r="G718" s="15">
        <v>0</v>
      </c>
      <c r="H718" s="19" t="s">
        <v>304</v>
      </c>
    </row>
    <row r="719" spans="2:8" x14ac:dyDescent="0.25">
      <c r="B719" s="14" t="s">
        <v>121</v>
      </c>
      <c r="C719" s="142">
        <v>33</v>
      </c>
      <c r="D719" s="142">
        <v>8</v>
      </c>
      <c r="E719" s="143" t="s">
        <v>510</v>
      </c>
      <c r="F719" s="15">
        <v>0</v>
      </c>
      <c r="G719" s="15">
        <v>0</v>
      </c>
      <c r="H719" s="19" t="s">
        <v>304</v>
      </c>
    </row>
    <row r="720" spans="2:8" x14ac:dyDescent="0.25">
      <c r="B720" s="14" t="s">
        <v>134</v>
      </c>
      <c r="C720" s="142">
        <v>33</v>
      </c>
      <c r="D720" s="142">
        <v>9</v>
      </c>
      <c r="E720" s="143" t="s">
        <v>527</v>
      </c>
      <c r="F720" s="15">
        <v>0</v>
      </c>
      <c r="G720" s="15">
        <v>0</v>
      </c>
      <c r="H720" s="19" t="s">
        <v>304</v>
      </c>
    </row>
    <row r="721" spans="2:8" x14ac:dyDescent="0.25">
      <c r="B721" s="14" t="s">
        <v>147</v>
      </c>
      <c r="C721" s="142">
        <v>33</v>
      </c>
      <c r="D721" s="142">
        <v>10</v>
      </c>
      <c r="E721" s="143" t="s">
        <v>511</v>
      </c>
      <c r="F721" s="15">
        <v>0</v>
      </c>
      <c r="G721" s="15">
        <v>0</v>
      </c>
      <c r="H721" s="19" t="s">
        <v>304</v>
      </c>
    </row>
    <row r="722" spans="2:8" x14ac:dyDescent="0.25">
      <c r="B722" s="14" t="s">
        <v>160</v>
      </c>
      <c r="C722" s="142">
        <v>33</v>
      </c>
      <c r="D722" s="142">
        <v>11</v>
      </c>
      <c r="E722" s="143" t="s">
        <v>512</v>
      </c>
      <c r="F722" s="15">
        <v>0</v>
      </c>
      <c r="G722" s="15">
        <v>0</v>
      </c>
      <c r="H722" s="19" t="s">
        <v>304</v>
      </c>
    </row>
    <row r="723" spans="2:8" x14ac:dyDescent="0.25">
      <c r="B723" s="14" t="s">
        <v>173</v>
      </c>
      <c r="C723" s="142">
        <v>33</v>
      </c>
      <c r="D723" s="142">
        <v>12</v>
      </c>
      <c r="E723" s="143" t="s">
        <v>513</v>
      </c>
      <c r="F723" s="15">
        <v>0</v>
      </c>
      <c r="G723" s="15">
        <v>0</v>
      </c>
      <c r="H723" s="19" t="s">
        <v>304</v>
      </c>
    </row>
    <row r="724" spans="2:8" x14ac:dyDescent="0.25">
      <c r="B724" s="14" t="s">
        <v>28</v>
      </c>
      <c r="C724" s="142">
        <v>31</v>
      </c>
      <c r="D724" s="142">
        <v>1</v>
      </c>
      <c r="E724" s="143" t="s">
        <v>504</v>
      </c>
      <c r="F724" s="15">
        <v>0</v>
      </c>
      <c r="G724" s="15">
        <v>0</v>
      </c>
      <c r="H724" s="19" t="s">
        <v>302</v>
      </c>
    </row>
    <row r="725" spans="2:8" x14ac:dyDescent="0.25">
      <c r="B725" s="14" t="s">
        <v>41</v>
      </c>
      <c r="C725" s="142">
        <v>31</v>
      </c>
      <c r="D725" s="142">
        <v>2</v>
      </c>
      <c r="E725" s="143" t="s">
        <v>505</v>
      </c>
      <c r="F725" s="15">
        <v>0</v>
      </c>
      <c r="G725" s="15">
        <v>0</v>
      </c>
      <c r="H725" s="19" t="s">
        <v>302</v>
      </c>
    </row>
    <row r="726" spans="2:8" x14ac:dyDescent="0.25">
      <c r="B726" s="14" t="s">
        <v>54</v>
      </c>
      <c r="C726" s="142">
        <v>31</v>
      </c>
      <c r="D726" s="142">
        <v>3</v>
      </c>
      <c r="E726" s="143" t="s">
        <v>506</v>
      </c>
      <c r="F726" s="15">
        <v>0</v>
      </c>
      <c r="G726" s="15">
        <v>0</v>
      </c>
      <c r="H726" s="19" t="s">
        <v>302</v>
      </c>
    </row>
    <row r="727" spans="2:8" x14ac:dyDescent="0.25">
      <c r="B727" s="14" t="s">
        <v>67</v>
      </c>
      <c r="C727" s="142">
        <v>31</v>
      </c>
      <c r="D727" s="142">
        <v>4</v>
      </c>
      <c r="E727" s="143" t="s">
        <v>507</v>
      </c>
      <c r="F727" s="15">
        <v>0</v>
      </c>
      <c r="G727" s="15">
        <v>0</v>
      </c>
      <c r="H727" s="19" t="s">
        <v>302</v>
      </c>
    </row>
    <row r="728" spans="2:8" x14ac:dyDescent="0.25">
      <c r="B728" s="14" t="s">
        <v>80</v>
      </c>
      <c r="C728" s="142">
        <v>31</v>
      </c>
      <c r="D728" s="142">
        <v>5</v>
      </c>
      <c r="E728" s="143" t="s">
        <v>526</v>
      </c>
      <c r="F728" s="15">
        <v>0</v>
      </c>
      <c r="G728" s="15">
        <v>0</v>
      </c>
      <c r="H728" s="19" t="s">
        <v>302</v>
      </c>
    </row>
    <row r="729" spans="2:8" x14ac:dyDescent="0.25">
      <c r="B729" s="14" t="s">
        <v>93</v>
      </c>
      <c r="C729" s="142">
        <v>31</v>
      </c>
      <c r="D729" s="142">
        <v>6</v>
      </c>
      <c r="E729" s="143" t="s">
        <v>508</v>
      </c>
      <c r="F729" s="15">
        <v>0</v>
      </c>
      <c r="G729" s="15">
        <v>0</v>
      </c>
      <c r="H729" s="19" t="s">
        <v>302</v>
      </c>
    </row>
    <row r="730" spans="2:8" x14ac:dyDescent="0.25">
      <c r="B730" s="14" t="s">
        <v>389</v>
      </c>
      <c r="C730" s="142">
        <v>31</v>
      </c>
      <c r="D730" s="142">
        <v>25</v>
      </c>
      <c r="E730" s="143" t="s">
        <v>499</v>
      </c>
      <c r="F730" s="15">
        <v>0</v>
      </c>
      <c r="G730" s="15">
        <v>0</v>
      </c>
      <c r="H730" s="19" t="s">
        <v>302</v>
      </c>
    </row>
    <row r="731" spans="2:8" x14ac:dyDescent="0.25">
      <c r="B731" s="14" t="s">
        <v>402</v>
      </c>
      <c r="C731" s="142">
        <v>31</v>
      </c>
      <c r="D731" s="142">
        <v>26</v>
      </c>
      <c r="E731" s="143" t="s">
        <v>500</v>
      </c>
      <c r="F731" s="15">
        <v>0</v>
      </c>
      <c r="G731" s="15">
        <v>0</v>
      </c>
      <c r="H731" s="19" t="s">
        <v>302</v>
      </c>
    </row>
    <row r="732" spans="2:8" x14ac:dyDescent="0.25">
      <c r="B732" s="14" t="s">
        <v>415</v>
      </c>
      <c r="C732" s="142">
        <v>31</v>
      </c>
      <c r="D732" s="142">
        <v>27</v>
      </c>
      <c r="E732" s="143" t="s">
        <v>501</v>
      </c>
      <c r="F732" s="15">
        <v>0</v>
      </c>
      <c r="G732" s="15">
        <v>0</v>
      </c>
      <c r="H732" s="19" t="s">
        <v>302</v>
      </c>
    </row>
    <row r="733" spans="2:8" x14ac:dyDescent="0.25">
      <c r="B733" s="14" t="s">
        <v>441</v>
      </c>
      <c r="C733" s="142">
        <v>31</v>
      </c>
      <c r="D733" s="142">
        <v>29</v>
      </c>
      <c r="E733" s="143" t="s">
        <v>525</v>
      </c>
      <c r="F733" s="15">
        <v>0</v>
      </c>
      <c r="G733" s="15">
        <v>0</v>
      </c>
      <c r="H733" s="19" t="s">
        <v>302</v>
      </c>
    </row>
    <row r="734" spans="2:8" x14ac:dyDescent="0.25">
      <c r="B734" s="14" t="s">
        <v>454</v>
      </c>
      <c r="C734" s="142">
        <v>31</v>
      </c>
      <c r="D734" s="142">
        <v>30</v>
      </c>
      <c r="E734" s="143" t="s">
        <v>503</v>
      </c>
      <c r="F734" s="15">
        <v>0</v>
      </c>
      <c r="G734" s="15">
        <v>0</v>
      </c>
      <c r="H734" s="19" t="s">
        <v>302</v>
      </c>
    </row>
    <row r="735" spans="2:8" x14ac:dyDescent="0.25">
      <c r="B735" s="14" t="s">
        <v>262</v>
      </c>
      <c r="C735" s="142">
        <v>31</v>
      </c>
      <c r="D735" s="142">
        <v>19</v>
      </c>
      <c r="E735" s="143" t="s">
        <v>520</v>
      </c>
      <c r="F735" s="15">
        <v>0</v>
      </c>
      <c r="G735" s="15">
        <v>0</v>
      </c>
      <c r="H735" s="19" t="s">
        <v>302</v>
      </c>
    </row>
    <row r="736" spans="2:8" x14ac:dyDescent="0.25">
      <c r="B736" s="14" t="s">
        <v>324</v>
      </c>
      <c r="C736" s="142">
        <v>31</v>
      </c>
      <c r="D736" s="142">
        <v>20</v>
      </c>
      <c r="E736" s="143" t="s">
        <v>521</v>
      </c>
      <c r="F736" s="15">
        <v>0</v>
      </c>
      <c r="G736" s="15">
        <v>0</v>
      </c>
      <c r="H736" s="19" t="s">
        <v>302</v>
      </c>
    </row>
    <row r="737" spans="2:8" x14ac:dyDescent="0.25">
      <c r="B737" s="14" t="s">
        <v>337</v>
      </c>
      <c r="C737" s="142">
        <v>31</v>
      </c>
      <c r="D737" s="142">
        <v>21</v>
      </c>
      <c r="E737" s="143" t="s">
        <v>522</v>
      </c>
      <c r="F737" s="15">
        <v>0</v>
      </c>
      <c r="G737" s="15">
        <v>0</v>
      </c>
      <c r="H737" s="19" t="s">
        <v>302</v>
      </c>
    </row>
    <row r="738" spans="2:8" x14ac:dyDescent="0.25">
      <c r="B738" s="14" t="s">
        <v>350</v>
      </c>
      <c r="C738" s="142">
        <v>31</v>
      </c>
      <c r="D738" s="142">
        <v>22</v>
      </c>
      <c r="E738" s="143" t="s">
        <v>523</v>
      </c>
      <c r="F738" s="15">
        <v>0</v>
      </c>
      <c r="G738" s="15">
        <v>0</v>
      </c>
      <c r="H738" s="19" t="s">
        <v>302</v>
      </c>
    </row>
    <row r="739" spans="2:8" x14ac:dyDescent="0.25">
      <c r="B739" s="14" t="s">
        <v>363</v>
      </c>
      <c r="C739" s="142">
        <v>31</v>
      </c>
      <c r="D739" s="142">
        <v>23</v>
      </c>
      <c r="E739" s="143" t="s">
        <v>524</v>
      </c>
      <c r="F739" s="15">
        <v>0</v>
      </c>
      <c r="G739" s="15">
        <v>0</v>
      </c>
      <c r="H739" s="19" t="s">
        <v>302</v>
      </c>
    </row>
    <row r="740" spans="2:8" x14ac:dyDescent="0.25">
      <c r="B740" s="14" t="s">
        <v>376</v>
      </c>
      <c r="C740" s="142">
        <v>31</v>
      </c>
      <c r="D740" s="142">
        <v>24</v>
      </c>
      <c r="E740" s="143" t="s">
        <v>528</v>
      </c>
      <c r="F740" s="15">
        <v>0</v>
      </c>
      <c r="G740" s="15">
        <v>0</v>
      </c>
      <c r="H740" s="19" t="s">
        <v>302</v>
      </c>
    </row>
    <row r="741" spans="2:8" x14ac:dyDescent="0.25">
      <c r="B741" s="14" t="s">
        <v>184</v>
      </c>
      <c r="C741" s="142">
        <v>31</v>
      </c>
      <c r="D741" s="142">
        <v>13</v>
      </c>
      <c r="E741" s="143" t="s">
        <v>514</v>
      </c>
      <c r="F741" s="15">
        <v>0</v>
      </c>
      <c r="G741" s="15">
        <v>0</v>
      </c>
      <c r="H741" s="19" t="s">
        <v>302</v>
      </c>
    </row>
    <row r="742" spans="2:8" x14ac:dyDescent="0.25">
      <c r="B742" s="14" t="s">
        <v>197</v>
      </c>
      <c r="C742" s="142">
        <v>31</v>
      </c>
      <c r="D742" s="142">
        <v>14</v>
      </c>
      <c r="E742" s="143" t="s">
        <v>515</v>
      </c>
      <c r="F742" s="15">
        <v>0</v>
      </c>
      <c r="G742" s="15">
        <v>0</v>
      </c>
      <c r="H742" s="19" t="s">
        <v>302</v>
      </c>
    </row>
    <row r="743" spans="2:8" x14ac:dyDescent="0.25">
      <c r="B743" s="14" t="s">
        <v>210</v>
      </c>
      <c r="C743" s="142">
        <v>31</v>
      </c>
      <c r="D743" s="142">
        <v>15</v>
      </c>
      <c r="E743" s="143" t="s">
        <v>516</v>
      </c>
      <c r="F743" s="15">
        <v>0</v>
      </c>
      <c r="G743" s="15">
        <v>0</v>
      </c>
      <c r="H743" s="19" t="s">
        <v>302</v>
      </c>
    </row>
    <row r="744" spans="2:8" x14ac:dyDescent="0.25">
      <c r="B744" s="14" t="s">
        <v>223</v>
      </c>
      <c r="C744" s="142">
        <v>31</v>
      </c>
      <c r="D744" s="142">
        <v>16</v>
      </c>
      <c r="E744" s="143" t="s">
        <v>517</v>
      </c>
      <c r="F744" s="15">
        <v>0</v>
      </c>
      <c r="G744" s="15">
        <v>0</v>
      </c>
      <c r="H744" s="19" t="s">
        <v>302</v>
      </c>
    </row>
    <row r="745" spans="2:8" x14ac:dyDescent="0.25">
      <c r="B745" s="14" t="s">
        <v>236</v>
      </c>
      <c r="C745" s="142">
        <v>31</v>
      </c>
      <c r="D745" s="142">
        <v>17</v>
      </c>
      <c r="E745" s="143" t="s">
        <v>518</v>
      </c>
      <c r="F745" s="15">
        <v>0</v>
      </c>
      <c r="G745" s="15">
        <v>0</v>
      </c>
      <c r="H745" s="19" t="s">
        <v>302</v>
      </c>
    </row>
    <row r="746" spans="2:8" x14ac:dyDescent="0.25">
      <c r="B746" s="14" t="s">
        <v>249</v>
      </c>
      <c r="C746" s="142">
        <v>31</v>
      </c>
      <c r="D746" s="142">
        <v>18</v>
      </c>
      <c r="E746" s="143" t="s">
        <v>519</v>
      </c>
      <c r="F746" s="15">
        <v>0</v>
      </c>
      <c r="G746" s="15">
        <v>0</v>
      </c>
      <c r="H746" s="19" t="s">
        <v>302</v>
      </c>
    </row>
    <row r="747" spans="2:8" x14ac:dyDescent="0.25">
      <c r="B747" s="14" t="s">
        <v>106</v>
      </c>
      <c r="C747" s="142">
        <v>31</v>
      </c>
      <c r="D747" s="142">
        <v>7</v>
      </c>
      <c r="E747" s="143" t="s">
        <v>509</v>
      </c>
      <c r="F747" s="15">
        <v>0</v>
      </c>
      <c r="G747" s="15">
        <v>0</v>
      </c>
      <c r="H747" s="19" t="s">
        <v>302</v>
      </c>
    </row>
    <row r="748" spans="2:8" x14ac:dyDescent="0.25">
      <c r="B748" s="14" t="s">
        <v>119</v>
      </c>
      <c r="C748" s="142">
        <v>31</v>
      </c>
      <c r="D748" s="142">
        <v>8</v>
      </c>
      <c r="E748" s="143" t="s">
        <v>510</v>
      </c>
      <c r="F748" s="15">
        <v>0</v>
      </c>
      <c r="G748" s="15">
        <v>0</v>
      </c>
      <c r="H748" s="19" t="s">
        <v>302</v>
      </c>
    </row>
    <row r="749" spans="2:8" x14ac:dyDescent="0.25">
      <c r="B749" s="14" t="s">
        <v>132</v>
      </c>
      <c r="C749" s="142">
        <v>31</v>
      </c>
      <c r="D749" s="142">
        <v>9</v>
      </c>
      <c r="E749" s="143" t="s">
        <v>527</v>
      </c>
      <c r="F749" s="15">
        <v>0</v>
      </c>
      <c r="G749" s="15">
        <v>0</v>
      </c>
      <c r="H749" s="19" t="s">
        <v>302</v>
      </c>
    </row>
    <row r="750" spans="2:8" x14ac:dyDescent="0.25">
      <c r="B750" s="14" t="s">
        <v>145</v>
      </c>
      <c r="C750" s="142">
        <v>31</v>
      </c>
      <c r="D750" s="142">
        <v>10</v>
      </c>
      <c r="E750" s="143" t="s">
        <v>511</v>
      </c>
      <c r="F750" s="15">
        <v>0</v>
      </c>
      <c r="G750" s="15">
        <v>0</v>
      </c>
      <c r="H750" s="19" t="s">
        <v>302</v>
      </c>
    </row>
    <row r="751" spans="2:8" x14ac:dyDescent="0.25">
      <c r="B751" s="14" t="s">
        <v>158</v>
      </c>
      <c r="C751" s="142">
        <v>31</v>
      </c>
      <c r="D751" s="142">
        <v>11</v>
      </c>
      <c r="E751" s="143" t="s">
        <v>512</v>
      </c>
      <c r="F751" s="15">
        <v>0</v>
      </c>
      <c r="G751" s="15">
        <v>0</v>
      </c>
      <c r="H751" s="19" t="s">
        <v>302</v>
      </c>
    </row>
    <row r="752" spans="2:8" x14ac:dyDescent="0.25">
      <c r="B752" s="14" t="s">
        <v>171</v>
      </c>
      <c r="C752" s="142">
        <v>31</v>
      </c>
      <c r="D752" s="142">
        <v>12</v>
      </c>
      <c r="E752" s="143" t="s">
        <v>513</v>
      </c>
      <c r="F752" s="15">
        <v>0</v>
      </c>
      <c r="G752" s="15">
        <v>0</v>
      </c>
      <c r="H752" s="19" t="s">
        <v>302</v>
      </c>
    </row>
    <row r="753" spans="2:8" x14ac:dyDescent="0.25">
      <c r="B753" s="14" t="s">
        <v>31</v>
      </c>
      <c r="C753" s="142">
        <v>34</v>
      </c>
      <c r="D753" s="142">
        <v>1</v>
      </c>
      <c r="E753" s="143" t="s">
        <v>504</v>
      </c>
      <c r="F753" s="15">
        <v>0</v>
      </c>
      <c r="G753" s="15">
        <v>0</v>
      </c>
      <c r="H753" s="19" t="s">
        <v>305</v>
      </c>
    </row>
    <row r="754" spans="2:8" x14ac:dyDescent="0.25">
      <c r="B754" s="14" t="s">
        <v>44</v>
      </c>
      <c r="C754" s="142">
        <v>34</v>
      </c>
      <c r="D754" s="142">
        <v>2</v>
      </c>
      <c r="E754" s="143" t="s">
        <v>505</v>
      </c>
      <c r="F754" s="15">
        <v>0</v>
      </c>
      <c r="G754" s="15">
        <v>0</v>
      </c>
      <c r="H754" s="19" t="s">
        <v>305</v>
      </c>
    </row>
    <row r="755" spans="2:8" x14ac:dyDescent="0.25">
      <c r="B755" s="14" t="s">
        <v>57</v>
      </c>
      <c r="C755" s="142">
        <v>34</v>
      </c>
      <c r="D755" s="142">
        <v>3</v>
      </c>
      <c r="E755" s="143" t="s">
        <v>506</v>
      </c>
      <c r="F755" s="15">
        <v>0</v>
      </c>
      <c r="G755" s="15">
        <v>0</v>
      </c>
      <c r="H755" s="19" t="s">
        <v>305</v>
      </c>
    </row>
    <row r="756" spans="2:8" x14ac:dyDescent="0.25">
      <c r="B756" s="14" t="s">
        <v>70</v>
      </c>
      <c r="C756" s="142">
        <v>34</v>
      </c>
      <c r="D756" s="142">
        <v>4</v>
      </c>
      <c r="E756" s="143" t="s">
        <v>507</v>
      </c>
      <c r="F756" s="15">
        <v>0</v>
      </c>
      <c r="G756" s="15">
        <v>0</v>
      </c>
      <c r="H756" s="19" t="s">
        <v>305</v>
      </c>
    </row>
    <row r="757" spans="2:8" x14ac:dyDescent="0.25">
      <c r="B757" s="14" t="s">
        <v>83</v>
      </c>
      <c r="C757" s="142">
        <v>34</v>
      </c>
      <c r="D757" s="142">
        <v>5</v>
      </c>
      <c r="E757" s="143" t="s">
        <v>526</v>
      </c>
      <c r="F757" s="15">
        <v>0</v>
      </c>
      <c r="G757" s="15">
        <v>0</v>
      </c>
      <c r="H757" s="19" t="s">
        <v>305</v>
      </c>
    </row>
    <row r="758" spans="2:8" x14ac:dyDescent="0.25">
      <c r="B758" s="14" t="s">
        <v>96</v>
      </c>
      <c r="C758" s="142">
        <v>34</v>
      </c>
      <c r="D758" s="142">
        <v>6</v>
      </c>
      <c r="E758" s="143" t="s">
        <v>508</v>
      </c>
      <c r="F758" s="15">
        <v>0</v>
      </c>
      <c r="G758" s="15">
        <v>0</v>
      </c>
      <c r="H758" s="19" t="s">
        <v>305</v>
      </c>
    </row>
    <row r="759" spans="2:8" x14ac:dyDescent="0.25">
      <c r="B759" s="14" t="s">
        <v>392</v>
      </c>
      <c r="C759" s="142">
        <v>34</v>
      </c>
      <c r="D759" s="142">
        <v>25</v>
      </c>
      <c r="E759" s="143" t="s">
        <v>499</v>
      </c>
      <c r="F759" s="15">
        <v>0</v>
      </c>
      <c r="G759" s="15">
        <v>0</v>
      </c>
      <c r="H759" s="19" t="s">
        <v>305</v>
      </c>
    </row>
    <row r="760" spans="2:8" x14ac:dyDescent="0.25">
      <c r="B760" s="14" t="s">
        <v>405</v>
      </c>
      <c r="C760" s="142">
        <v>34</v>
      </c>
      <c r="D760" s="142">
        <v>26</v>
      </c>
      <c r="E760" s="143" t="s">
        <v>500</v>
      </c>
      <c r="F760" s="15">
        <v>0</v>
      </c>
      <c r="G760" s="15">
        <v>0</v>
      </c>
      <c r="H760" s="19" t="s">
        <v>305</v>
      </c>
    </row>
    <row r="761" spans="2:8" x14ac:dyDescent="0.25">
      <c r="B761" s="14" t="s">
        <v>418</v>
      </c>
      <c r="C761" s="142">
        <v>34</v>
      </c>
      <c r="D761" s="142">
        <v>27</v>
      </c>
      <c r="E761" s="143" t="s">
        <v>501</v>
      </c>
      <c r="F761" s="15">
        <v>0</v>
      </c>
      <c r="G761" s="15">
        <v>0</v>
      </c>
      <c r="H761" s="19" t="s">
        <v>305</v>
      </c>
    </row>
    <row r="762" spans="2:8" x14ac:dyDescent="0.25">
      <c r="B762" s="14" t="s">
        <v>431</v>
      </c>
      <c r="C762" s="142">
        <v>34</v>
      </c>
      <c r="D762" s="142">
        <v>28</v>
      </c>
      <c r="E762" s="143" t="s">
        <v>502</v>
      </c>
      <c r="F762" s="15">
        <v>0</v>
      </c>
      <c r="G762" s="15">
        <v>0</v>
      </c>
      <c r="H762" s="19" t="s">
        <v>305</v>
      </c>
    </row>
    <row r="763" spans="2:8" x14ac:dyDescent="0.25">
      <c r="B763" s="14" t="s">
        <v>444</v>
      </c>
      <c r="C763" s="142">
        <v>34</v>
      </c>
      <c r="D763" s="142">
        <v>29</v>
      </c>
      <c r="E763" s="143" t="s">
        <v>525</v>
      </c>
      <c r="F763" s="15">
        <v>0</v>
      </c>
      <c r="G763" s="15">
        <v>0</v>
      </c>
      <c r="H763" s="19" t="s">
        <v>305</v>
      </c>
    </row>
    <row r="764" spans="2:8" x14ac:dyDescent="0.25">
      <c r="B764" s="14" t="s">
        <v>457</v>
      </c>
      <c r="C764" s="142">
        <v>34</v>
      </c>
      <c r="D764" s="142">
        <v>30</v>
      </c>
      <c r="E764" s="143" t="s">
        <v>503</v>
      </c>
      <c r="F764" s="15">
        <v>0</v>
      </c>
      <c r="G764" s="15">
        <v>0</v>
      </c>
      <c r="H764" s="19" t="s">
        <v>305</v>
      </c>
    </row>
    <row r="765" spans="2:8" x14ac:dyDescent="0.25">
      <c r="B765" s="14" t="s">
        <v>265</v>
      </c>
      <c r="C765" s="142">
        <v>34</v>
      </c>
      <c r="D765" s="142">
        <v>19</v>
      </c>
      <c r="E765" s="143" t="s">
        <v>520</v>
      </c>
      <c r="F765" s="15">
        <v>0</v>
      </c>
      <c r="G765" s="15">
        <v>0</v>
      </c>
      <c r="H765" s="19" t="s">
        <v>305</v>
      </c>
    </row>
    <row r="766" spans="2:8" x14ac:dyDescent="0.25">
      <c r="B766" s="14" t="s">
        <v>327</v>
      </c>
      <c r="C766" s="142">
        <v>34</v>
      </c>
      <c r="D766" s="142">
        <v>20</v>
      </c>
      <c r="E766" s="143" t="s">
        <v>521</v>
      </c>
      <c r="F766" s="15">
        <v>0</v>
      </c>
      <c r="G766" s="15">
        <v>0</v>
      </c>
      <c r="H766" s="19" t="s">
        <v>305</v>
      </c>
    </row>
    <row r="767" spans="2:8" x14ac:dyDescent="0.25">
      <c r="B767" s="14" t="s">
        <v>340</v>
      </c>
      <c r="C767" s="142">
        <v>34</v>
      </c>
      <c r="D767" s="142">
        <v>21</v>
      </c>
      <c r="E767" s="143" t="s">
        <v>522</v>
      </c>
      <c r="F767" s="15">
        <v>0</v>
      </c>
      <c r="G767" s="15">
        <v>0</v>
      </c>
      <c r="H767" s="19" t="s">
        <v>305</v>
      </c>
    </row>
    <row r="768" spans="2:8" x14ac:dyDescent="0.25">
      <c r="B768" s="14" t="s">
        <v>353</v>
      </c>
      <c r="C768" s="142">
        <v>34</v>
      </c>
      <c r="D768" s="142">
        <v>22</v>
      </c>
      <c r="E768" s="143" t="s">
        <v>523</v>
      </c>
      <c r="F768" s="15">
        <v>0</v>
      </c>
      <c r="G768" s="15">
        <v>0</v>
      </c>
      <c r="H768" s="19" t="s">
        <v>305</v>
      </c>
    </row>
    <row r="769" spans="2:8" x14ac:dyDescent="0.25">
      <c r="B769" s="14" t="s">
        <v>366</v>
      </c>
      <c r="C769" s="142">
        <v>34</v>
      </c>
      <c r="D769" s="142">
        <v>23</v>
      </c>
      <c r="E769" s="143" t="s">
        <v>524</v>
      </c>
      <c r="F769" s="15">
        <v>0</v>
      </c>
      <c r="G769" s="15">
        <v>0</v>
      </c>
      <c r="H769" s="19" t="s">
        <v>305</v>
      </c>
    </row>
    <row r="770" spans="2:8" x14ac:dyDescent="0.25">
      <c r="B770" s="14" t="s">
        <v>379</v>
      </c>
      <c r="C770" s="142">
        <v>34</v>
      </c>
      <c r="D770" s="142">
        <v>24</v>
      </c>
      <c r="E770" s="143" t="s">
        <v>528</v>
      </c>
      <c r="F770" s="15">
        <v>0</v>
      </c>
      <c r="G770" s="15">
        <v>0</v>
      </c>
      <c r="H770" s="19" t="s">
        <v>305</v>
      </c>
    </row>
    <row r="771" spans="2:8" x14ac:dyDescent="0.25">
      <c r="B771" s="14" t="s">
        <v>187</v>
      </c>
      <c r="C771" s="142">
        <v>34</v>
      </c>
      <c r="D771" s="142">
        <v>13</v>
      </c>
      <c r="E771" s="143" t="s">
        <v>514</v>
      </c>
      <c r="F771" s="15">
        <v>0</v>
      </c>
      <c r="G771" s="15">
        <v>0</v>
      </c>
      <c r="H771" s="19" t="s">
        <v>305</v>
      </c>
    </row>
    <row r="772" spans="2:8" x14ac:dyDescent="0.25">
      <c r="B772" s="14" t="s">
        <v>200</v>
      </c>
      <c r="C772" s="142">
        <v>34</v>
      </c>
      <c r="D772" s="142">
        <v>14</v>
      </c>
      <c r="E772" s="143" t="s">
        <v>515</v>
      </c>
      <c r="F772" s="15">
        <v>0</v>
      </c>
      <c r="G772" s="15">
        <v>0</v>
      </c>
      <c r="H772" s="19" t="s">
        <v>305</v>
      </c>
    </row>
    <row r="773" spans="2:8" x14ac:dyDescent="0.25">
      <c r="B773" s="14" t="s">
        <v>213</v>
      </c>
      <c r="C773" s="142">
        <v>34</v>
      </c>
      <c r="D773" s="142">
        <v>15</v>
      </c>
      <c r="E773" s="143" t="s">
        <v>516</v>
      </c>
      <c r="F773" s="15">
        <v>0</v>
      </c>
      <c r="G773" s="15">
        <v>0</v>
      </c>
      <c r="H773" s="19" t="s">
        <v>305</v>
      </c>
    </row>
    <row r="774" spans="2:8" x14ac:dyDescent="0.25">
      <c r="B774" s="14" t="s">
        <v>226</v>
      </c>
      <c r="C774" s="142">
        <v>34</v>
      </c>
      <c r="D774" s="142">
        <v>16</v>
      </c>
      <c r="E774" s="143" t="s">
        <v>517</v>
      </c>
      <c r="F774" s="15">
        <v>0</v>
      </c>
      <c r="G774" s="15">
        <v>0</v>
      </c>
      <c r="H774" s="19" t="s">
        <v>305</v>
      </c>
    </row>
    <row r="775" spans="2:8" x14ac:dyDescent="0.25">
      <c r="B775" s="14" t="s">
        <v>239</v>
      </c>
      <c r="C775" s="142">
        <v>34</v>
      </c>
      <c r="D775" s="142">
        <v>17</v>
      </c>
      <c r="E775" s="143" t="s">
        <v>518</v>
      </c>
      <c r="F775" s="15">
        <v>0</v>
      </c>
      <c r="G775" s="15">
        <v>0</v>
      </c>
      <c r="H775" s="19" t="s">
        <v>305</v>
      </c>
    </row>
    <row r="776" spans="2:8" x14ac:dyDescent="0.25">
      <c r="B776" s="14" t="s">
        <v>252</v>
      </c>
      <c r="C776" s="142">
        <v>34</v>
      </c>
      <c r="D776" s="142">
        <v>18</v>
      </c>
      <c r="E776" s="143" t="s">
        <v>519</v>
      </c>
      <c r="F776" s="15">
        <v>0</v>
      </c>
      <c r="G776" s="15">
        <v>0</v>
      </c>
      <c r="H776" s="19" t="s">
        <v>305</v>
      </c>
    </row>
    <row r="777" spans="2:8" x14ac:dyDescent="0.25">
      <c r="B777" s="14" t="s">
        <v>109</v>
      </c>
      <c r="C777" s="142">
        <v>34</v>
      </c>
      <c r="D777" s="142">
        <v>7</v>
      </c>
      <c r="E777" s="143" t="s">
        <v>509</v>
      </c>
      <c r="F777" s="15">
        <v>0</v>
      </c>
      <c r="G777" s="15">
        <v>0</v>
      </c>
      <c r="H777" s="19" t="s">
        <v>305</v>
      </c>
    </row>
    <row r="778" spans="2:8" x14ac:dyDescent="0.25">
      <c r="B778" s="14" t="s">
        <v>122</v>
      </c>
      <c r="C778" s="142">
        <v>34</v>
      </c>
      <c r="D778" s="142">
        <v>8</v>
      </c>
      <c r="E778" s="143" t="s">
        <v>510</v>
      </c>
      <c r="F778" s="15">
        <v>0</v>
      </c>
      <c r="G778" s="15">
        <v>0</v>
      </c>
      <c r="H778" s="19" t="s">
        <v>305</v>
      </c>
    </row>
    <row r="779" spans="2:8" x14ac:dyDescent="0.25">
      <c r="B779" s="14" t="s">
        <v>135</v>
      </c>
      <c r="C779" s="142">
        <v>34</v>
      </c>
      <c r="D779" s="142">
        <v>9</v>
      </c>
      <c r="E779" s="143" t="s">
        <v>527</v>
      </c>
      <c r="F779" s="15">
        <v>0</v>
      </c>
      <c r="G779" s="15">
        <v>0</v>
      </c>
      <c r="H779" s="19" t="s">
        <v>305</v>
      </c>
    </row>
    <row r="780" spans="2:8" x14ac:dyDescent="0.25">
      <c r="B780" s="14" t="s">
        <v>148</v>
      </c>
      <c r="C780" s="142">
        <v>34</v>
      </c>
      <c r="D780" s="142">
        <v>10</v>
      </c>
      <c r="E780" s="143" t="s">
        <v>511</v>
      </c>
      <c r="F780" s="15">
        <v>0</v>
      </c>
      <c r="G780" s="15">
        <v>0</v>
      </c>
      <c r="H780" s="19" t="s">
        <v>305</v>
      </c>
    </row>
    <row r="781" spans="2:8" x14ac:dyDescent="0.25">
      <c r="B781" s="14" t="s">
        <v>161</v>
      </c>
      <c r="C781" s="142">
        <v>34</v>
      </c>
      <c r="D781" s="142">
        <v>11</v>
      </c>
      <c r="E781" s="143" t="s">
        <v>512</v>
      </c>
      <c r="F781" s="15">
        <v>0</v>
      </c>
      <c r="G781" s="15">
        <v>0</v>
      </c>
      <c r="H781" s="19" t="s">
        <v>305</v>
      </c>
    </row>
    <row r="782" spans="2:8" x14ac:dyDescent="0.25">
      <c r="B782" s="14" t="s">
        <v>174</v>
      </c>
      <c r="C782" s="142">
        <v>34</v>
      </c>
      <c r="D782" s="142">
        <v>12</v>
      </c>
      <c r="E782" s="143" t="s">
        <v>513</v>
      </c>
      <c r="F782" s="15">
        <v>0</v>
      </c>
      <c r="G782" s="15">
        <v>0</v>
      </c>
      <c r="H782" s="19" t="s">
        <v>305</v>
      </c>
    </row>
    <row r="783" spans="2:8" x14ac:dyDescent="0.25">
      <c r="B783" s="158" t="s">
        <v>21</v>
      </c>
      <c r="C783" s="159">
        <v>11</v>
      </c>
      <c r="D783" s="159">
        <v>1</v>
      </c>
      <c r="E783" s="160" t="s">
        <v>504</v>
      </c>
      <c r="F783" s="161">
        <v>0</v>
      </c>
      <c r="G783" s="161">
        <v>0</v>
      </c>
      <c r="H783" s="162" t="s">
        <v>298</v>
      </c>
    </row>
    <row r="784" spans="2:8" x14ac:dyDescent="0.25">
      <c r="B784" s="158" t="s">
        <v>34</v>
      </c>
      <c r="C784" s="159">
        <v>11</v>
      </c>
      <c r="D784" s="159">
        <v>2</v>
      </c>
      <c r="E784" s="160" t="s">
        <v>505</v>
      </c>
      <c r="F784" s="161">
        <v>0</v>
      </c>
      <c r="G784" s="161">
        <v>0</v>
      </c>
      <c r="H784" s="162" t="s">
        <v>298</v>
      </c>
    </row>
    <row r="785" spans="2:8" x14ac:dyDescent="0.25">
      <c r="B785" s="158" t="s">
        <v>47</v>
      </c>
      <c r="C785" s="159">
        <v>11</v>
      </c>
      <c r="D785" s="159">
        <v>3</v>
      </c>
      <c r="E785" s="160" t="s">
        <v>506</v>
      </c>
      <c r="F785" s="161">
        <v>0</v>
      </c>
      <c r="G785" s="161">
        <v>0</v>
      </c>
      <c r="H785" s="162" t="s">
        <v>298</v>
      </c>
    </row>
    <row r="786" spans="2:8" x14ac:dyDescent="0.25">
      <c r="B786" s="158" t="s">
        <v>60</v>
      </c>
      <c r="C786" s="159">
        <v>11</v>
      </c>
      <c r="D786" s="159">
        <v>4</v>
      </c>
      <c r="E786" s="160" t="s">
        <v>507</v>
      </c>
      <c r="F786" s="161">
        <v>0</v>
      </c>
      <c r="G786" s="161">
        <v>0</v>
      </c>
      <c r="H786" s="162" t="s">
        <v>298</v>
      </c>
    </row>
    <row r="787" spans="2:8" x14ac:dyDescent="0.25">
      <c r="B787" s="158" t="s">
        <v>73</v>
      </c>
      <c r="C787" s="159">
        <v>11</v>
      </c>
      <c r="D787" s="159">
        <v>5</v>
      </c>
      <c r="E787" s="160" t="s">
        <v>526</v>
      </c>
      <c r="F787" s="161">
        <v>0</v>
      </c>
      <c r="G787" s="161">
        <v>0</v>
      </c>
      <c r="H787" s="162" t="s">
        <v>298</v>
      </c>
    </row>
    <row r="788" spans="2:8" x14ac:dyDescent="0.25">
      <c r="B788" s="158" t="s">
        <v>86</v>
      </c>
      <c r="C788" s="159">
        <v>11</v>
      </c>
      <c r="D788" s="159">
        <v>6</v>
      </c>
      <c r="E788" s="160" t="s">
        <v>508</v>
      </c>
      <c r="F788" s="161">
        <v>0</v>
      </c>
      <c r="G788" s="161">
        <v>0</v>
      </c>
      <c r="H788" s="162" t="s">
        <v>298</v>
      </c>
    </row>
    <row r="789" spans="2:8" x14ac:dyDescent="0.25">
      <c r="B789" s="158" t="s">
        <v>382</v>
      </c>
      <c r="C789" s="159">
        <v>11</v>
      </c>
      <c r="D789" s="159">
        <v>25</v>
      </c>
      <c r="E789" s="160" t="s">
        <v>499</v>
      </c>
      <c r="F789" s="161">
        <v>0</v>
      </c>
      <c r="G789" s="161">
        <v>0</v>
      </c>
      <c r="H789" s="162" t="s">
        <v>298</v>
      </c>
    </row>
    <row r="790" spans="2:8" x14ac:dyDescent="0.25">
      <c r="B790" s="158" t="s">
        <v>395</v>
      </c>
      <c r="C790" s="159">
        <v>11</v>
      </c>
      <c r="D790" s="159">
        <v>26</v>
      </c>
      <c r="E790" s="160" t="s">
        <v>500</v>
      </c>
      <c r="F790" s="161">
        <v>0</v>
      </c>
      <c r="G790" s="161">
        <v>0</v>
      </c>
      <c r="H790" s="162" t="s">
        <v>298</v>
      </c>
    </row>
    <row r="791" spans="2:8" x14ac:dyDescent="0.25">
      <c r="B791" s="158" t="s">
        <v>408</v>
      </c>
      <c r="C791" s="159">
        <v>11</v>
      </c>
      <c r="D791" s="159">
        <v>27</v>
      </c>
      <c r="E791" s="160" t="s">
        <v>501</v>
      </c>
      <c r="F791" s="161">
        <v>0</v>
      </c>
      <c r="G791" s="161">
        <v>0</v>
      </c>
      <c r="H791" s="162" t="s">
        <v>298</v>
      </c>
    </row>
    <row r="792" spans="2:8" x14ac:dyDescent="0.25">
      <c r="B792" s="158" t="s">
        <v>421</v>
      </c>
      <c r="C792" s="159">
        <v>11</v>
      </c>
      <c r="D792" s="159">
        <v>28</v>
      </c>
      <c r="E792" s="160" t="s">
        <v>502</v>
      </c>
      <c r="F792" s="161">
        <v>0</v>
      </c>
      <c r="G792" s="161">
        <v>0</v>
      </c>
      <c r="H792" s="162" t="s">
        <v>298</v>
      </c>
    </row>
    <row r="793" spans="2:8" x14ac:dyDescent="0.25">
      <c r="B793" s="158" t="s">
        <v>434</v>
      </c>
      <c r="C793" s="159">
        <v>11</v>
      </c>
      <c r="D793" s="159">
        <v>29</v>
      </c>
      <c r="E793" s="160" t="s">
        <v>525</v>
      </c>
      <c r="F793" s="161">
        <v>0</v>
      </c>
      <c r="G793" s="161">
        <v>0</v>
      </c>
      <c r="H793" s="162" t="s">
        <v>298</v>
      </c>
    </row>
    <row r="794" spans="2:8" x14ac:dyDescent="0.25">
      <c r="B794" s="158" t="s">
        <v>447</v>
      </c>
      <c r="C794" s="159">
        <v>11</v>
      </c>
      <c r="D794" s="159">
        <v>30</v>
      </c>
      <c r="E794" s="160" t="s">
        <v>503</v>
      </c>
      <c r="F794" s="161">
        <v>0</v>
      </c>
      <c r="G794" s="161">
        <v>0</v>
      </c>
      <c r="H794" s="162" t="s">
        <v>298</v>
      </c>
    </row>
    <row r="795" spans="2:8" x14ac:dyDescent="0.25">
      <c r="B795" s="158" t="s">
        <v>255</v>
      </c>
      <c r="C795" s="159">
        <v>11</v>
      </c>
      <c r="D795" s="159">
        <v>19</v>
      </c>
      <c r="E795" s="160" t="s">
        <v>520</v>
      </c>
      <c r="F795" s="161">
        <v>0</v>
      </c>
      <c r="G795" s="161">
        <v>0</v>
      </c>
      <c r="H795" s="162" t="s">
        <v>298</v>
      </c>
    </row>
    <row r="796" spans="2:8" x14ac:dyDescent="0.25">
      <c r="B796" s="158" t="s">
        <v>317</v>
      </c>
      <c r="C796" s="159">
        <v>11</v>
      </c>
      <c r="D796" s="159">
        <v>20</v>
      </c>
      <c r="E796" s="160" t="s">
        <v>521</v>
      </c>
      <c r="F796" s="161">
        <v>0</v>
      </c>
      <c r="G796" s="161">
        <v>0</v>
      </c>
      <c r="H796" s="162" t="s">
        <v>298</v>
      </c>
    </row>
    <row r="797" spans="2:8" x14ac:dyDescent="0.25">
      <c r="B797" s="158" t="s">
        <v>330</v>
      </c>
      <c r="C797" s="159">
        <v>11</v>
      </c>
      <c r="D797" s="159">
        <v>21</v>
      </c>
      <c r="E797" s="160" t="s">
        <v>522</v>
      </c>
      <c r="F797" s="161">
        <v>0</v>
      </c>
      <c r="G797" s="161">
        <v>0</v>
      </c>
      <c r="H797" s="162" t="s">
        <v>298</v>
      </c>
    </row>
    <row r="798" spans="2:8" x14ac:dyDescent="0.25">
      <c r="B798" s="158" t="s">
        <v>343</v>
      </c>
      <c r="C798" s="159">
        <v>11</v>
      </c>
      <c r="D798" s="159">
        <v>22</v>
      </c>
      <c r="E798" s="160" t="s">
        <v>523</v>
      </c>
      <c r="F798" s="161">
        <v>0</v>
      </c>
      <c r="G798" s="161">
        <v>0</v>
      </c>
      <c r="H798" s="162" t="s">
        <v>298</v>
      </c>
    </row>
    <row r="799" spans="2:8" x14ac:dyDescent="0.25">
      <c r="B799" s="158" t="s">
        <v>356</v>
      </c>
      <c r="C799" s="159">
        <v>11</v>
      </c>
      <c r="D799" s="159">
        <v>23</v>
      </c>
      <c r="E799" s="160" t="s">
        <v>524</v>
      </c>
      <c r="F799" s="161">
        <v>0</v>
      </c>
      <c r="G799" s="161">
        <v>0</v>
      </c>
      <c r="H799" s="162" t="s">
        <v>298</v>
      </c>
    </row>
    <row r="800" spans="2:8" x14ac:dyDescent="0.25">
      <c r="B800" s="158" t="s">
        <v>369</v>
      </c>
      <c r="C800" s="159">
        <v>11</v>
      </c>
      <c r="D800" s="159">
        <v>24</v>
      </c>
      <c r="E800" s="160" t="s">
        <v>528</v>
      </c>
      <c r="F800" s="161">
        <v>0</v>
      </c>
      <c r="G800" s="161">
        <v>0</v>
      </c>
      <c r="H800" s="162" t="s">
        <v>298</v>
      </c>
    </row>
    <row r="801" spans="2:8" x14ac:dyDescent="0.25">
      <c r="B801" s="158" t="s">
        <v>177</v>
      </c>
      <c r="C801" s="159">
        <v>11</v>
      </c>
      <c r="D801" s="159">
        <v>13</v>
      </c>
      <c r="E801" s="160" t="s">
        <v>514</v>
      </c>
      <c r="F801" s="161">
        <v>0</v>
      </c>
      <c r="G801" s="161">
        <v>0</v>
      </c>
      <c r="H801" s="162" t="s">
        <v>298</v>
      </c>
    </row>
    <row r="802" spans="2:8" x14ac:dyDescent="0.25">
      <c r="B802" s="158" t="s">
        <v>190</v>
      </c>
      <c r="C802" s="159">
        <v>11</v>
      </c>
      <c r="D802" s="159">
        <v>14</v>
      </c>
      <c r="E802" s="160" t="s">
        <v>515</v>
      </c>
      <c r="F802" s="161">
        <v>0</v>
      </c>
      <c r="G802" s="161">
        <v>0</v>
      </c>
      <c r="H802" s="162" t="s">
        <v>298</v>
      </c>
    </row>
    <row r="803" spans="2:8" x14ac:dyDescent="0.25">
      <c r="B803" s="158" t="s">
        <v>203</v>
      </c>
      <c r="C803" s="159">
        <v>11</v>
      </c>
      <c r="D803" s="159">
        <v>15</v>
      </c>
      <c r="E803" s="160" t="s">
        <v>516</v>
      </c>
      <c r="F803" s="161">
        <v>0</v>
      </c>
      <c r="G803" s="161">
        <v>0</v>
      </c>
      <c r="H803" s="162" t="s">
        <v>298</v>
      </c>
    </row>
    <row r="804" spans="2:8" x14ac:dyDescent="0.25">
      <c r="B804" s="158" t="s">
        <v>216</v>
      </c>
      <c r="C804" s="159">
        <v>11</v>
      </c>
      <c r="D804" s="159">
        <v>16</v>
      </c>
      <c r="E804" s="160" t="s">
        <v>517</v>
      </c>
      <c r="F804" s="161">
        <v>0</v>
      </c>
      <c r="G804" s="161">
        <v>0</v>
      </c>
      <c r="H804" s="162" t="s">
        <v>298</v>
      </c>
    </row>
    <row r="805" spans="2:8" x14ac:dyDescent="0.25">
      <c r="B805" s="158" t="s">
        <v>229</v>
      </c>
      <c r="C805" s="159">
        <v>11</v>
      </c>
      <c r="D805" s="159">
        <v>17</v>
      </c>
      <c r="E805" s="160" t="s">
        <v>518</v>
      </c>
      <c r="F805" s="161">
        <v>0</v>
      </c>
      <c r="G805" s="161">
        <v>0</v>
      </c>
      <c r="H805" s="162" t="s">
        <v>298</v>
      </c>
    </row>
    <row r="806" spans="2:8" x14ac:dyDescent="0.25">
      <c r="B806" s="158" t="s">
        <v>242</v>
      </c>
      <c r="C806" s="159">
        <v>11</v>
      </c>
      <c r="D806" s="159">
        <v>18</v>
      </c>
      <c r="E806" s="160" t="s">
        <v>519</v>
      </c>
      <c r="F806" s="161">
        <v>0</v>
      </c>
      <c r="G806" s="161">
        <v>0</v>
      </c>
      <c r="H806" s="162" t="s">
        <v>298</v>
      </c>
    </row>
    <row r="807" spans="2:8" x14ac:dyDescent="0.25">
      <c r="B807" s="158" t="s">
        <v>99</v>
      </c>
      <c r="C807" s="159">
        <v>11</v>
      </c>
      <c r="D807" s="159">
        <v>7</v>
      </c>
      <c r="E807" s="160" t="s">
        <v>509</v>
      </c>
      <c r="F807" s="161">
        <v>0</v>
      </c>
      <c r="G807" s="161">
        <v>0</v>
      </c>
      <c r="H807" s="162" t="s">
        <v>298</v>
      </c>
    </row>
    <row r="808" spans="2:8" x14ac:dyDescent="0.25">
      <c r="B808" s="158" t="s">
        <v>112</v>
      </c>
      <c r="C808" s="159">
        <v>11</v>
      </c>
      <c r="D808" s="159">
        <v>8</v>
      </c>
      <c r="E808" s="160" t="s">
        <v>510</v>
      </c>
      <c r="F808" s="161">
        <v>0</v>
      </c>
      <c r="G808" s="161">
        <v>0</v>
      </c>
      <c r="H808" s="162" t="s">
        <v>298</v>
      </c>
    </row>
    <row r="809" spans="2:8" x14ac:dyDescent="0.25">
      <c r="B809" s="158" t="s">
        <v>125</v>
      </c>
      <c r="C809" s="159">
        <v>11</v>
      </c>
      <c r="D809" s="159">
        <v>9</v>
      </c>
      <c r="E809" s="160" t="s">
        <v>527</v>
      </c>
      <c r="F809" s="161">
        <v>0</v>
      </c>
      <c r="G809" s="161">
        <v>0</v>
      </c>
      <c r="H809" s="162" t="s">
        <v>298</v>
      </c>
    </row>
    <row r="810" spans="2:8" x14ac:dyDescent="0.25">
      <c r="B810" s="158" t="s">
        <v>138</v>
      </c>
      <c r="C810" s="159">
        <v>11</v>
      </c>
      <c r="D810" s="159">
        <v>10</v>
      </c>
      <c r="E810" s="160" t="s">
        <v>511</v>
      </c>
      <c r="F810" s="161">
        <v>0</v>
      </c>
      <c r="G810" s="161">
        <v>0</v>
      </c>
      <c r="H810" s="162" t="s">
        <v>298</v>
      </c>
    </row>
    <row r="811" spans="2:8" x14ac:dyDescent="0.25">
      <c r="B811" s="158" t="s">
        <v>151</v>
      </c>
      <c r="C811" s="159">
        <v>11</v>
      </c>
      <c r="D811" s="159">
        <v>11</v>
      </c>
      <c r="E811" s="160" t="s">
        <v>512</v>
      </c>
      <c r="F811" s="161">
        <v>0</v>
      </c>
      <c r="G811" s="161">
        <v>0</v>
      </c>
      <c r="H811" s="162" t="s">
        <v>298</v>
      </c>
    </row>
    <row r="812" spans="2:8" x14ac:dyDescent="0.25">
      <c r="B812" s="158" t="s">
        <v>164</v>
      </c>
      <c r="C812" s="159">
        <v>11</v>
      </c>
      <c r="D812" s="159">
        <v>12</v>
      </c>
      <c r="E812" s="160" t="s">
        <v>513</v>
      </c>
      <c r="F812" s="161">
        <v>0</v>
      </c>
      <c r="G812" s="161">
        <v>0</v>
      </c>
      <c r="H812" s="162" t="s">
        <v>298</v>
      </c>
    </row>
    <row r="813" spans="2:8" x14ac:dyDescent="0.25">
      <c r="B813" s="158" t="s">
        <v>26</v>
      </c>
      <c r="C813" s="159">
        <v>28</v>
      </c>
      <c r="D813" s="159">
        <v>1</v>
      </c>
      <c r="E813" s="160" t="s">
        <v>504</v>
      </c>
      <c r="F813" s="161">
        <v>0</v>
      </c>
      <c r="G813" s="161">
        <v>0</v>
      </c>
      <c r="H813" s="162" t="s">
        <v>300</v>
      </c>
    </row>
    <row r="814" spans="2:8" x14ac:dyDescent="0.25">
      <c r="B814" s="158" t="s">
        <v>39</v>
      </c>
      <c r="C814" s="159">
        <v>28</v>
      </c>
      <c r="D814" s="159">
        <v>2</v>
      </c>
      <c r="E814" s="160" t="s">
        <v>505</v>
      </c>
      <c r="F814" s="161">
        <v>0</v>
      </c>
      <c r="G814" s="161">
        <v>0</v>
      </c>
      <c r="H814" s="162" t="s">
        <v>300</v>
      </c>
    </row>
    <row r="815" spans="2:8" x14ac:dyDescent="0.25">
      <c r="B815" s="158" t="s">
        <v>52</v>
      </c>
      <c r="C815" s="159">
        <v>28</v>
      </c>
      <c r="D815" s="159">
        <v>3</v>
      </c>
      <c r="E815" s="160" t="s">
        <v>506</v>
      </c>
      <c r="F815" s="161">
        <v>0</v>
      </c>
      <c r="G815" s="161">
        <v>0</v>
      </c>
      <c r="H815" s="162" t="s">
        <v>300</v>
      </c>
    </row>
    <row r="816" spans="2:8" x14ac:dyDescent="0.25">
      <c r="B816" s="158" t="s">
        <v>65</v>
      </c>
      <c r="C816" s="159">
        <v>28</v>
      </c>
      <c r="D816" s="159">
        <v>4</v>
      </c>
      <c r="E816" s="160" t="s">
        <v>507</v>
      </c>
      <c r="F816" s="161">
        <v>0</v>
      </c>
      <c r="G816" s="161">
        <v>0</v>
      </c>
      <c r="H816" s="162" t="s">
        <v>300</v>
      </c>
    </row>
    <row r="817" spans="2:8" x14ac:dyDescent="0.25">
      <c r="B817" s="158" t="s">
        <v>91</v>
      </c>
      <c r="C817" s="159">
        <v>28</v>
      </c>
      <c r="D817" s="159">
        <v>6</v>
      </c>
      <c r="E817" s="160" t="s">
        <v>508</v>
      </c>
      <c r="F817" s="161">
        <v>0</v>
      </c>
      <c r="G817" s="161">
        <v>0</v>
      </c>
      <c r="H817" s="162" t="s">
        <v>300</v>
      </c>
    </row>
    <row r="818" spans="2:8" x14ac:dyDescent="0.25">
      <c r="B818" s="158" t="s">
        <v>400</v>
      </c>
      <c r="C818" s="159">
        <v>28</v>
      </c>
      <c r="D818" s="159">
        <v>26</v>
      </c>
      <c r="E818" s="160" t="s">
        <v>500</v>
      </c>
      <c r="F818" s="161">
        <v>0</v>
      </c>
      <c r="G818" s="161">
        <v>0</v>
      </c>
      <c r="H818" s="162" t="s">
        <v>300</v>
      </c>
    </row>
    <row r="819" spans="2:8" x14ac:dyDescent="0.25">
      <c r="B819" s="158" t="s">
        <v>426</v>
      </c>
      <c r="C819" s="159">
        <v>28</v>
      </c>
      <c r="D819" s="159">
        <v>28</v>
      </c>
      <c r="E819" s="160" t="s">
        <v>502</v>
      </c>
      <c r="F819" s="161">
        <v>0</v>
      </c>
      <c r="G819" s="161">
        <v>0</v>
      </c>
      <c r="H819" s="162" t="s">
        <v>300</v>
      </c>
    </row>
    <row r="820" spans="2:8" x14ac:dyDescent="0.25">
      <c r="B820" s="158" t="s">
        <v>439</v>
      </c>
      <c r="C820" s="159">
        <v>28</v>
      </c>
      <c r="D820" s="159">
        <v>29</v>
      </c>
      <c r="E820" s="160" t="s">
        <v>525</v>
      </c>
      <c r="F820" s="161">
        <v>0</v>
      </c>
      <c r="G820" s="161">
        <v>0</v>
      </c>
      <c r="H820" s="162" t="s">
        <v>300</v>
      </c>
    </row>
    <row r="821" spans="2:8" x14ac:dyDescent="0.25">
      <c r="B821" s="158" t="s">
        <v>260</v>
      </c>
      <c r="C821" s="159">
        <v>28</v>
      </c>
      <c r="D821" s="159">
        <v>19</v>
      </c>
      <c r="E821" s="160" t="s">
        <v>520</v>
      </c>
      <c r="F821" s="161">
        <v>0</v>
      </c>
      <c r="G821" s="161">
        <v>0</v>
      </c>
      <c r="H821" s="162" t="s">
        <v>300</v>
      </c>
    </row>
    <row r="822" spans="2:8" x14ac:dyDescent="0.25">
      <c r="B822" s="158" t="s">
        <v>322</v>
      </c>
      <c r="C822" s="159">
        <v>28</v>
      </c>
      <c r="D822" s="159">
        <v>20</v>
      </c>
      <c r="E822" s="160" t="s">
        <v>521</v>
      </c>
      <c r="F822" s="161">
        <v>0</v>
      </c>
      <c r="G822" s="161">
        <v>0</v>
      </c>
      <c r="H822" s="162" t="s">
        <v>300</v>
      </c>
    </row>
    <row r="823" spans="2:8" x14ac:dyDescent="0.25">
      <c r="B823" s="158" t="s">
        <v>335</v>
      </c>
      <c r="C823" s="159">
        <v>28</v>
      </c>
      <c r="D823" s="159">
        <v>21</v>
      </c>
      <c r="E823" s="160" t="s">
        <v>522</v>
      </c>
      <c r="F823" s="161">
        <v>0</v>
      </c>
      <c r="G823" s="161">
        <v>0</v>
      </c>
      <c r="H823" s="162" t="s">
        <v>300</v>
      </c>
    </row>
    <row r="824" spans="2:8" x14ac:dyDescent="0.25">
      <c r="B824" s="158" t="s">
        <v>348</v>
      </c>
      <c r="C824" s="159">
        <v>28</v>
      </c>
      <c r="D824" s="159">
        <v>22</v>
      </c>
      <c r="E824" s="160" t="s">
        <v>523</v>
      </c>
      <c r="F824" s="161">
        <v>0</v>
      </c>
      <c r="G824" s="161">
        <v>0</v>
      </c>
      <c r="H824" s="162" t="s">
        <v>300</v>
      </c>
    </row>
    <row r="825" spans="2:8" x14ac:dyDescent="0.25">
      <c r="B825" s="158" t="s">
        <v>361</v>
      </c>
      <c r="C825" s="159">
        <v>28</v>
      </c>
      <c r="D825" s="159">
        <v>23</v>
      </c>
      <c r="E825" s="160" t="s">
        <v>524</v>
      </c>
      <c r="F825" s="161">
        <v>0</v>
      </c>
      <c r="G825" s="161">
        <v>0</v>
      </c>
      <c r="H825" s="162" t="s">
        <v>300</v>
      </c>
    </row>
    <row r="826" spans="2:8" x14ac:dyDescent="0.25">
      <c r="B826" s="158" t="s">
        <v>374</v>
      </c>
      <c r="C826" s="159">
        <v>28</v>
      </c>
      <c r="D826" s="159">
        <v>24</v>
      </c>
      <c r="E826" s="160" t="s">
        <v>528</v>
      </c>
      <c r="F826" s="161">
        <v>0</v>
      </c>
      <c r="G826" s="161">
        <v>0</v>
      </c>
      <c r="H826" s="162" t="s">
        <v>300</v>
      </c>
    </row>
    <row r="827" spans="2:8" x14ac:dyDescent="0.25">
      <c r="B827" s="158" t="s">
        <v>182</v>
      </c>
      <c r="C827" s="159">
        <v>28</v>
      </c>
      <c r="D827" s="159">
        <v>13</v>
      </c>
      <c r="E827" s="160" t="s">
        <v>514</v>
      </c>
      <c r="F827" s="161">
        <v>0</v>
      </c>
      <c r="G827" s="161">
        <v>0</v>
      </c>
      <c r="H827" s="162" t="s">
        <v>300</v>
      </c>
    </row>
    <row r="828" spans="2:8" x14ac:dyDescent="0.25">
      <c r="B828" s="158" t="s">
        <v>195</v>
      </c>
      <c r="C828" s="159">
        <v>28</v>
      </c>
      <c r="D828" s="159">
        <v>14</v>
      </c>
      <c r="E828" s="160" t="s">
        <v>515</v>
      </c>
      <c r="F828" s="161">
        <v>0</v>
      </c>
      <c r="G828" s="161">
        <v>0</v>
      </c>
      <c r="H828" s="162" t="s">
        <v>300</v>
      </c>
    </row>
    <row r="829" spans="2:8" x14ac:dyDescent="0.25">
      <c r="B829" s="158" t="s">
        <v>208</v>
      </c>
      <c r="C829" s="159">
        <v>28</v>
      </c>
      <c r="D829" s="159">
        <v>15</v>
      </c>
      <c r="E829" s="160" t="s">
        <v>516</v>
      </c>
      <c r="F829" s="161">
        <v>0</v>
      </c>
      <c r="G829" s="161">
        <v>0</v>
      </c>
      <c r="H829" s="162" t="s">
        <v>300</v>
      </c>
    </row>
    <row r="830" spans="2:8" x14ac:dyDescent="0.25">
      <c r="B830" s="158" t="s">
        <v>221</v>
      </c>
      <c r="C830" s="159">
        <v>28</v>
      </c>
      <c r="D830" s="159">
        <v>16</v>
      </c>
      <c r="E830" s="160" t="s">
        <v>517</v>
      </c>
      <c r="F830" s="161">
        <v>0</v>
      </c>
      <c r="G830" s="161">
        <v>0</v>
      </c>
      <c r="H830" s="162" t="s">
        <v>300</v>
      </c>
    </row>
    <row r="831" spans="2:8" x14ac:dyDescent="0.25">
      <c r="B831" s="158" t="s">
        <v>234</v>
      </c>
      <c r="C831" s="159">
        <v>28</v>
      </c>
      <c r="D831" s="159">
        <v>17</v>
      </c>
      <c r="E831" s="160" t="s">
        <v>518</v>
      </c>
      <c r="F831" s="161">
        <v>0</v>
      </c>
      <c r="G831" s="161">
        <v>0</v>
      </c>
      <c r="H831" s="162" t="s">
        <v>300</v>
      </c>
    </row>
    <row r="832" spans="2:8" x14ac:dyDescent="0.25">
      <c r="B832" s="158" t="s">
        <v>247</v>
      </c>
      <c r="C832" s="159">
        <v>28</v>
      </c>
      <c r="D832" s="159">
        <v>18</v>
      </c>
      <c r="E832" s="160" t="s">
        <v>519</v>
      </c>
      <c r="F832" s="161">
        <v>0</v>
      </c>
      <c r="G832" s="161">
        <v>0</v>
      </c>
      <c r="H832" s="162" t="s">
        <v>300</v>
      </c>
    </row>
    <row r="833" spans="2:8" x14ac:dyDescent="0.25">
      <c r="B833" s="158" t="s">
        <v>104</v>
      </c>
      <c r="C833" s="159">
        <v>28</v>
      </c>
      <c r="D833" s="159">
        <v>7</v>
      </c>
      <c r="E833" s="160" t="s">
        <v>509</v>
      </c>
      <c r="F833" s="161">
        <v>0</v>
      </c>
      <c r="G833" s="161">
        <v>0</v>
      </c>
      <c r="H833" s="162" t="s">
        <v>300</v>
      </c>
    </row>
    <row r="834" spans="2:8" x14ac:dyDescent="0.25">
      <c r="B834" s="158" t="s">
        <v>117</v>
      </c>
      <c r="C834" s="159">
        <v>28</v>
      </c>
      <c r="D834" s="159">
        <v>8</v>
      </c>
      <c r="E834" s="160" t="s">
        <v>510</v>
      </c>
      <c r="F834" s="161">
        <v>0</v>
      </c>
      <c r="G834" s="161">
        <v>0</v>
      </c>
      <c r="H834" s="162" t="s">
        <v>300</v>
      </c>
    </row>
    <row r="835" spans="2:8" x14ac:dyDescent="0.25">
      <c r="B835" s="158" t="s">
        <v>130</v>
      </c>
      <c r="C835" s="159">
        <v>28</v>
      </c>
      <c r="D835" s="159">
        <v>9</v>
      </c>
      <c r="E835" s="160" t="s">
        <v>527</v>
      </c>
      <c r="F835" s="161">
        <v>0</v>
      </c>
      <c r="G835" s="161">
        <v>0</v>
      </c>
      <c r="H835" s="162" t="s">
        <v>300</v>
      </c>
    </row>
    <row r="836" spans="2:8" x14ac:dyDescent="0.25">
      <c r="B836" s="158" t="s">
        <v>143</v>
      </c>
      <c r="C836" s="159">
        <v>28</v>
      </c>
      <c r="D836" s="159">
        <v>10</v>
      </c>
      <c r="E836" s="160" t="s">
        <v>511</v>
      </c>
      <c r="F836" s="161">
        <v>0</v>
      </c>
      <c r="G836" s="161">
        <v>0</v>
      </c>
      <c r="H836" s="162" t="s">
        <v>300</v>
      </c>
    </row>
    <row r="837" spans="2:8" x14ac:dyDescent="0.25">
      <c r="B837" s="158" t="s">
        <v>156</v>
      </c>
      <c r="C837" s="159">
        <v>28</v>
      </c>
      <c r="D837" s="159">
        <v>11</v>
      </c>
      <c r="E837" s="160" t="s">
        <v>512</v>
      </c>
      <c r="F837" s="161">
        <v>0</v>
      </c>
      <c r="G837" s="161">
        <v>0</v>
      </c>
      <c r="H837" s="162" t="s">
        <v>300</v>
      </c>
    </row>
    <row r="838" spans="2:8" x14ac:dyDescent="0.25">
      <c r="B838" s="158" t="s">
        <v>169</v>
      </c>
      <c r="C838" s="159">
        <v>28</v>
      </c>
      <c r="D838" s="159">
        <v>12</v>
      </c>
      <c r="E838" s="160" t="s">
        <v>513</v>
      </c>
      <c r="F838" s="161">
        <v>0</v>
      </c>
      <c r="G838" s="161">
        <v>0</v>
      </c>
      <c r="H838" s="162" t="s">
        <v>300</v>
      </c>
    </row>
    <row r="839" spans="2:8" x14ac:dyDescent="0.25">
      <c r="B839" s="158" t="s">
        <v>50</v>
      </c>
      <c r="C839" s="159">
        <v>14</v>
      </c>
      <c r="D839" s="159">
        <v>3</v>
      </c>
      <c r="E839" s="160" t="s">
        <v>506</v>
      </c>
      <c r="F839" s="161">
        <v>0</v>
      </c>
      <c r="G839" s="161">
        <v>0</v>
      </c>
      <c r="H839" s="162" t="s">
        <v>307</v>
      </c>
    </row>
    <row r="840" spans="2:8" x14ac:dyDescent="0.25">
      <c r="B840" s="158" t="s">
        <v>346</v>
      </c>
      <c r="C840" s="159">
        <v>14</v>
      </c>
      <c r="D840" s="159">
        <v>22</v>
      </c>
      <c r="E840" s="160" t="s">
        <v>523</v>
      </c>
      <c r="F840" s="161">
        <v>0</v>
      </c>
      <c r="G840" s="161">
        <v>0</v>
      </c>
      <c r="H840" s="162" t="s">
        <v>307</v>
      </c>
    </row>
    <row r="841" spans="2:8" x14ac:dyDescent="0.25">
      <c r="B841" s="158" t="s">
        <v>359</v>
      </c>
      <c r="C841" s="159">
        <v>14</v>
      </c>
      <c r="D841" s="159">
        <v>23</v>
      </c>
      <c r="E841" s="160" t="s">
        <v>524</v>
      </c>
      <c r="F841" s="161">
        <v>0</v>
      </c>
      <c r="G841" s="161">
        <v>0</v>
      </c>
      <c r="H841" s="162" t="s">
        <v>307</v>
      </c>
    </row>
    <row r="842" spans="2:8" x14ac:dyDescent="0.25">
      <c r="B842" s="158" t="s">
        <v>102</v>
      </c>
      <c r="C842" s="159">
        <v>14</v>
      </c>
      <c r="D842" s="159">
        <v>7</v>
      </c>
      <c r="E842" s="160" t="s">
        <v>509</v>
      </c>
      <c r="F842" s="161">
        <v>0</v>
      </c>
      <c r="G842" s="161">
        <v>0</v>
      </c>
      <c r="H842" s="162" t="s">
        <v>307</v>
      </c>
    </row>
  </sheetData>
  <pageMargins left="0.7" right="0.7" top="0.75" bottom="0.75" header="0.3" footer="0.3"/>
  <pageSetup paperSize="0" orientation="portrait" horizontalDpi="203" verticalDpi="203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48"/>
  <sheetViews>
    <sheetView showGridLines="0" workbookViewId="0">
      <pane xSplit="4" ySplit="4" topLeftCell="Y5" activePane="bottomRight" state="frozen"/>
      <selection activeCell="AQ15" sqref="AQ15:AU15"/>
      <selection pane="topRight" activeCell="AQ15" sqref="AQ15:AU15"/>
      <selection pane="bottomLeft" activeCell="AQ15" sqref="AQ15:AU15"/>
      <selection pane="bottomRight" activeCell="AX38" sqref="AX38"/>
    </sheetView>
  </sheetViews>
  <sheetFormatPr defaultRowHeight="15" x14ac:dyDescent="0.25"/>
  <cols>
    <col min="1" max="1" width="3.7109375" style="156" customWidth="1"/>
    <col min="2" max="3" width="7.7109375" style="14" customWidth="1"/>
    <col min="4" max="4" width="30.7109375" customWidth="1"/>
    <col min="5" max="35" width="7.7109375" customWidth="1"/>
    <col min="36" max="36" width="1.7109375" customWidth="1"/>
    <col min="37" max="38" width="12.7109375" style="15" customWidth="1"/>
    <col min="39" max="39" width="12.42578125" customWidth="1"/>
    <col min="40" max="40" width="1.7109375" customWidth="1"/>
    <col min="41" max="41" width="12.7109375" style="15" customWidth="1"/>
    <col min="42" max="42" width="1.7109375" customWidth="1"/>
    <col min="43" max="44" width="9.7109375" style="15" customWidth="1"/>
    <col min="45" max="45" width="9.7109375" customWidth="1"/>
    <col min="46" max="46" width="9.7109375" style="15" customWidth="1"/>
    <col min="47" max="47" width="7.7109375" style="15" customWidth="1"/>
    <col min="48" max="48" width="1.7109375" customWidth="1"/>
    <col min="49" max="49" width="12.7109375" style="15" customWidth="1"/>
    <col min="50" max="50" width="9.7109375" style="77" customWidth="1"/>
  </cols>
  <sheetData>
    <row r="1" spans="1:50" ht="15.75" customHeight="1" x14ac:dyDescent="0.25">
      <c r="AK1" s="172">
        <v>2023</v>
      </c>
      <c r="AL1" s="172"/>
      <c r="AM1" s="172"/>
      <c r="AT1" s="71" t="s">
        <v>309</v>
      </c>
      <c r="AU1" s="85">
        <f ca="1">YEAR(NOW())</f>
        <v>2023</v>
      </c>
      <c r="AW1" s="71"/>
    </row>
    <row r="2" spans="1:50" ht="15.75" customHeight="1" thickBot="1" x14ac:dyDescent="0.3">
      <c r="B2" s="7" t="s">
        <v>270</v>
      </c>
      <c r="C2" s="6">
        <v>37.5</v>
      </c>
      <c r="AK2" s="173" t="s">
        <v>281</v>
      </c>
      <c r="AL2" s="173"/>
      <c r="AM2" s="173"/>
      <c r="AQ2" s="71" t="s">
        <v>266</v>
      </c>
      <c r="AR2" s="72">
        <f>DAY(EOMONTH(AK3,0))</f>
        <v>28</v>
      </c>
      <c r="AT2" s="71" t="s">
        <v>310</v>
      </c>
      <c r="AU2" s="85">
        <f ca="1">AU1-1</f>
        <v>2022</v>
      </c>
      <c r="AW2" s="71"/>
    </row>
    <row r="3" spans="1:50" ht="17.100000000000001" customHeight="1" thickBot="1" x14ac:dyDescent="0.3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K3" s="174">
        <v>44958</v>
      </c>
      <c r="AL3" s="174"/>
      <c r="AM3" s="174"/>
      <c r="AQ3" s="177" t="s">
        <v>465</v>
      </c>
      <c r="AR3" s="178"/>
      <c r="AS3" s="178"/>
      <c r="AT3" s="178"/>
      <c r="AU3" s="179"/>
      <c r="AW3" s="175" t="s">
        <v>458</v>
      </c>
      <c r="AX3" s="176"/>
    </row>
    <row r="4" spans="1:50" s="17" customFormat="1" ht="45" customHeight="1" thickBot="1" x14ac:dyDescent="0.3">
      <c r="A4" s="157"/>
      <c r="B4" s="90" t="s">
        <v>267</v>
      </c>
      <c r="C4" s="91" t="s">
        <v>268</v>
      </c>
      <c r="D4" s="102" t="s">
        <v>269</v>
      </c>
      <c r="E4" s="28">
        <v>1</v>
      </c>
      <c r="F4" s="74">
        <f>E4+1</f>
        <v>2</v>
      </c>
      <c r="G4" s="28">
        <f t="shared" ref="G4:AF4" si="0">F4+1</f>
        <v>3</v>
      </c>
      <c r="H4" s="28">
        <f t="shared" si="0"/>
        <v>4</v>
      </c>
      <c r="I4" s="28">
        <f t="shared" si="0"/>
        <v>5</v>
      </c>
      <c r="J4" s="28">
        <f t="shared" si="0"/>
        <v>6</v>
      </c>
      <c r="K4" s="28">
        <f t="shared" si="0"/>
        <v>7</v>
      </c>
      <c r="L4" s="28">
        <f t="shared" si="0"/>
        <v>8</v>
      </c>
      <c r="M4" s="28">
        <f t="shared" si="0"/>
        <v>9</v>
      </c>
      <c r="N4" s="73">
        <f t="shared" si="0"/>
        <v>10</v>
      </c>
      <c r="O4" s="28">
        <f t="shared" si="0"/>
        <v>11</v>
      </c>
      <c r="P4" s="28">
        <f t="shared" si="0"/>
        <v>12</v>
      </c>
      <c r="Q4" s="28">
        <f t="shared" si="0"/>
        <v>13</v>
      </c>
      <c r="R4" s="28">
        <f t="shared" si="0"/>
        <v>14</v>
      </c>
      <c r="S4" s="28">
        <f t="shared" si="0"/>
        <v>15</v>
      </c>
      <c r="T4" s="74">
        <f t="shared" si="0"/>
        <v>16</v>
      </c>
      <c r="U4" s="73">
        <f t="shared" si="0"/>
        <v>17</v>
      </c>
      <c r="V4" s="28">
        <f t="shared" si="0"/>
        <v>18</v>
      </c>
      <c r="W4" s="28">
        <f t="shared" si="0"/>
        <v>19</v>
      </c>
      <c r="X4" s="28">
        <f t="shared" si="0"/>
        <v>20</v>
      </c>
      <c r="Y4" s="28">
        <f t="shared" si="0"/>
        <v>21</v>
      </c>
      <c r="Z4" s="28">
        <f t="shared" si="0"/>
        <v>22</v>
      </c>
      <c r="AA4" s="74">
        <f t="shared" si="0"/>
        <v>23</v>
      </c>
      <c r="AB4" s="28">
        <f t="shared" si="0"/>
        <v>24</v>
      </c>
      <c r="AC4" s="28">
        <f t="shared" si="0"/>
        <v>25</v>
      </c>
      <c r="AD4" s="28">
        <f t="shared" si="0"/>
        <v>26</v>
      </c>
      <c r="AE4" s="28">
        <f t="shared" si="0"/>
        <v>27</v>
      </c>
      <c r="AF4" s="28">
        <f t="shared" si="0"/>
        <v>28</v>
      </c>
      <c r="AG4" s="28"/>
      <c r="AH4" s="28"/>
      <c r="AI4" s="74"/>
      <c r="AJ4" s="16"/>
      <c r="AK4" s="82" t="s">
        <v>462</v>
      </c>
      <c r="AL4" s="83" t="s">
        <v>463</v>
      </c>
      <c r="AM4" s="84" t="s">
        <v>276</v>
      </c>
      <c r="AN4" s="16"/>
      <c r="AO4" s="75" t="s">
        <v>466</v>
      </c>
      <c r="AQ4" s="98" t="s">
        <v>277</v>
      </c>
      <c r="AR4" s="99" t="s">
        <v>278</v>
      </c>
      <c r="AS4" s="100" t="s">
        <v>279</v>
      </c>
      <c r="AT4" s="99" t="s">
        <v>280</v>
      </c>
      <c r="AU4" s="101" t="s">
        <v>563</v>
      </c>
      <c r="AV4" s="16"/>
      <c r="AW4" s="98" t="s">
        <v>459</v>
      </c>
      <c r="AX4" s="101" t="s">
        <v>460</v>
      </c>
    </row>
    <row r="5" spans="1:50" x14ac:dyDescent="0.25">
      <c r="A5" s="156">
        <v>12</v>
      </c>
      <c r="B5" s="96">
        <v>1</v>
      </c>
      <c r="C5" s="97" t="s">
        <v>8</v>
      </c>
      <c r="D5" s="108" t="s">
        <v>2</v>
      </c>
      <c r="E5" s="5">
        <v>0</v>
      </c>
      <c r="F5" s="5">
        <v>17754</v>
      </c>
      <c r="G5" s="4">
        <v>7992</v>
      </c>
      <c r="H5" s="5">
        <v>17274</v>
      </c>
      <c r="I5" s="5">
        <v>16250</v>
      </c>
      <c r="J5" s="5">
        <v>7900</v>
      </c>
      <c r="K5" s="5">
        <v>15870</v>
      </c>
      <c r="L5" s="5">
        <v>31360</v>
      </c>
      <c r="M5" s="9">
        <v>27850</v>
      </c>
      <c r="N5" s="4">
        <v>0</v>
      </c>
      <c r="O5" s="5">
        <v>33669.5</v>
      </c>
      <c r="P5" s="5">
        <v>43160</v>
      </c>
      <c r="Q5" s="5">
        <v>76795</v>
      </c>
      <c r="R5" s="5">
        <v>33004</v>
      </c>
      <c r="S5" s="5">
        <v>0</v>
      </c>
      <c r="T5" s="9">
        <v>25180</v>
      </c>
      <c r="U5" s="4">
        <v>7090</v>
      </c>
      <c r="V5" s="5">
        <v>22960</v>
      </c>
      <c r="W5" s="5">
        <v>54155</v>
      </c>
      <c r="X5" s="5">
        <v>15400</v>
      </c>
      <c r="Y5" s="5">
        <v>5180</v>
      </c>
      <c r="Z5" s="5">
        <v>14710</v>
      </c>
      <c r="AA5" s="9">
        <v>26514</v>
      </c>
      <c r="AB5" s="4">
        <v>0</v>
      </c>
      <c r="AC5" s="5">
        <v>15100</v>
      </c>
      <c r="AD5" s="5">
        <v>34740</v>
      </c>
      <c r="AE5" s="5">
        <v>-2079</v>
      </c>
      <c r="AF5" s="5">
        <v>2500</v>
      </c>
      <c r="AG5" s="5"/>
      <c r="AH5" s="5"/>
      <c r="AI5" s="9"/>
      <c r="AK5" s="132">
        <f>SUM(E5:AI5)</f>
        <v>550328.5</v>
      </c>
      <c r="AL5" s="133">
        <v>800000</v>
      </c>
      <c r="AM5" s="134">
        <f>IF(AL5&lt;&gt;0,AK5/AL5,0)</f>
        <v>0.687910625</v>
      </c>
      <c r="AO5" s="120">
        <v>515290.3</v>
      </c>
      <c r="AP5" s="166">
        <f>SIGN(AO5)</f>
        <v>1</v>
      </c>
      <c r="AQ5" s="136">
        <f t="shared" ref="AQ5:AQ13" si="1">AVERAGE(E5:AI5)</f>
        <v>19654.589285714286</v>
      </c>
      <c r="AR5" s="137">
        <f t="shared" ref="AR5:AR13" si="2">AL5/$AR$2</f>
        <v>28571.428571428572</v>
      </c>
      <c r="AS5" s="138">
        <f>IF(AR5&lt;&gt;0,AQ5/AR5,0)</f>
        <v>0.687910625</v>
      </c>
      <c r="AT5" s="137">
        <f t="shared" ref="AT5:AT13" si="3">AO5/$AR$2</f>
        <v>18403.224999999999</v>
      </c>
      <c r="AU5" s="134">
        <f t="shared" ref="AU5:AU14" si="4">IFERROR(AW5/AO5-1,0)</f>
        <v>6.7997010617122156E-2</v>
      </c>
      <c r="AV5" s="166">
        <f>SIGN(AW5)</f>
        <v>1</v>
      </c>
      <c r="AW5" s="132">
        <f t="shared" ref="AW5:AW13" si="5">AK5/COUNTIF($E$16:$AI$16,"&lt;&gt;0")*$AR$2</f>
        <v>550328.5</v>
      </c>
      <c r="AX5" s="134">
        <f t="shared" ref="AX5:AX14" si="6">IF(AL5&lt;&gt;0,AW5/AL5,0)</f>
        <v>0.687910625</v>
      </c>
    </row>
    <row r="6" spans="1:50" x14ac:dyDescent="0.25">
      <c r="A6" s="156">
        <v>15</v>
      </c>
      <c r="B6" s="18">
        <v>2</v>
      </c>
      <c r="C6" s="88" t="s">
        <v>8</v>
      </c>
      <c r="D6" s="92" t="s">
        <v>3</v>
      </c>
      <c r="E6" s="10">
        <v>27990</v>
      </c>
      <c r="F6" s="10">
        <v>0</v>
      </c>
      <c r="G6" s="2">
        <v>23200</v>
      </c>
      <c r="H6" s="10">
        <v>31710</v>
      </c>
      <c r="I6" s="10">
        <v>50445</v>
      </c>
      <c r="J6" s="10">
        <v>9320</v>
      </c>
      <c r="K6" s="10">
        <v>16725</v>
      </c>
      <c r="L6" s="10">
        <v>59351</v>
      </c>
      <c r="M6" s="3">
        <v>16065</v>
      </c>
      <c r="N6" s="2">
        <v>27780</v>
      </c>
      <c r="O6" s="10">
        <v>52006.5</v>
      </c>
      <c r="P6" s="10">
        <v>54944</v>
      </c>
      <c r="Q6" s="10">
        <v>88399.5</v>
      </c>
      <c r="R6" s="10">
        <v>68415.5</v>
      </c>
      <c r="S6" s="10">
        <v>18670</v>
      </c>
      <c r="T6" s="3">
        <v>28850</v>
      </c>
      <c r="U6" s="2">
        <v>28700</v>
      </c>
      <c r="V6" s="10">
        <v>72707.5</v>
      </c>
      <c r="W6" s="10">
        <v>35400</v>
      </c>
      <c r="X6" s="10">
        <v>48245</v>
      </c>
      <c r="Y6" s="10">
        <v>8800</v>
      </c>
      <c r="Z6" s="10">
        <v>0</v>
      </c>
      <c r="AA6" s="3">
        <v>0</v>
      </c>
      <c r="AB6" s="2">
        <v>13900</v>
      </c>
      <c r="AC6" s="10">
        <v>19760</v>
      </c>
      <c r="AD6" s="10">
        <v>21500</v>
      </c>
      <c r="AE6" s="10">
        <v>18675</v>
      </c>
      <c r="AF6" s="10">
        <v>11300</v>
      </c>
      <c r="AG6" s="10"/>
      <c r="AH6" s="10"/>
      <c r="AI6" s="3"/>
      <c r="AK6" s="117">
        <f t="shared" ref="AK6:AK13" si="7">SUM(E6:AI6)</f>
        <v>852859</v>
      </c>
      <c r="AL6" s="110">
        <v>1800000</v>
      </c>
      <c r="AM6" s="78">
        <f t="shared" ref="AM6:AM13" si="8">IF(AL6&lt;&gt;0,AK6/AL6,0)</f>
        <v>0.47381055555555557</v>
      </c>
      <c r="AO6" s="86">
        <v>0</v>
      </c>
      <c r="AP6" s="166">
        <f t="shared" ref="AP6:AP14" si="9">SIGN(AO6)</f>
        <v>0</v>
      </c>
      <c r="AQ6" s="70">
        <f t="shared" si="1"/>
        <v>30459.25</v>
      </c>
      <c r="AR6" s="171">
        <f t="shared" si="2"/>
        <v>64285.714285714283</v>
      </c>
      <c r="AS6" s="69">
        <f t="shared" ref="AS6:AS13" si="10">IF(AR6&lt;&gt;0,AQ6/AR6,0)</f>
        <v>0.47381055555555557</v>
      </c>
      <c r="AT6" s="171">
        <f t="shared" si="3"/>
        <v>0</v>
      </c>
      <c r="AU6" s="78">
        <f t="shared" si="4"/>
        <v>0</v>
      </c>
      <c r="AV6" s="166">
        <f t="shared" ref="AV6:AV14" si="11">SIGN(AW6)</f>
        <v>1</v>
      </c>
      <c r="AW6" s="117">
        <f t="shared" si="5"/>
        <v>852859</v>
      </c>
      <c r="AX6" s="78">
        <f t="shared" si="6"/>
        <v>0.47381055555555557</v>
      </c>
    </row>
    <row r="7" spans="1:50" x14ac:dyDescent="0.25">
      <c r="A7" s="156">
        <v>32</v>
      </c>
      <c r="B7" s="18">
        <v>3</v>
      </c>
      <c r="C7" s="88" t="s">
        <v>8</v>
      </c>
      <c r="D7" s="92" t="s">
        <v>4</v>
      </c>
      <c r="E7" s="10">
        <v>0</v>
      </c>
      <c r="F7" s="10">
        <v>0</v>
      </c>
      <c r="G7" s="2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3">
        <v>0</v>
      </c>
      <c r="N7" s="2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3">
        <v>0</v>
      </c>
      <c r="U7" s="2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3">
        <v>0</v>
      </c>
      <c r="AB7" s="2">
        <v>0</v>
      </c>
      <c r="AC7" s="10">
        <v>0</v>
      </c>
      <c r="AD7" s="10">
        <v>0</v>
      </c>
      <c r="AE7" s="10">
        <v>0</v>
      </c>
      <c r="AF7" s="10">
        <v>0</v>
      </c>
      <c r="AG7" s="10"/>
      <c r="AH7" s="10"/>
      <c r="AI7" s="3"/>
      <c r="AK7" s="117">
        <f t="shared" si="7"/>
        <v>0</v>
      </c>
      <c r="AL7" s="110">
        <v>0</v>
      </c>
      <c r="AM7" s="78">
        <f t="shared" si="8"/>
        <v>0</v>
      </c>
      <c r="AO7" s="86">
        <v>0</v>
      </c>
      <c r="AP7" s="166">
        <f t="shared" si="9"/>
        <v>0</v>
      </c>
      <c r="AQ7" s="70">
        <f t="shared" si="1"/>
        <v>0</v>
      </c>
      <c r="AR7" s="171">
        <f t="shared" si="2"/>
        <v>0</v>
      </c>
      <c r="AS7" s="69">
        <f t="shared" si="10"/>
        <v>0</v>
      </c>
      <c r="AT7" s="171">
        <f t="shared" si="3"/>
        <v>0</v>
      </c>
      <c r="AU7" s="78">
        <f t="shared" si="4"/>
        <v>0</v>
      </c>
      <c r="AV7" s="166">
        <f t="shared" si="11"/>
        <v>0</v>
      </c>
      <c r="AW7" s="117">
        <f t="shared" si="5"/>
        <v>0</v>
      </c>
      <c r="AX7" s="78">
        <f t="shared" si="6"/>
        <v>0</v>
      </c>
    </row>
    <row r="8" spans="1:50" x14ac:dyDescent="0.25">
      <c r="A8" s="156">
        <v>31</v>
      </c>
      <c r="B8" s="18">
        <v>4</v>
      </c>
      <c r="C8" s="88" t="s">
        <v>8</v>
      </c>
      <c r="D8" s="92" t="s">
        <v>0</v>
      </c>
      <c r="E8" s="10">
        <v>0</v>
      </c>
      <c r="F8" s="10">
        <v>6700</v>
      </c>
      <c r="G8" s="2">
        <v>0</v>
      </c>
      <c r="H8" s="10">
        <v>6640</v>
      </c>
      <c r="I8" s="10">
        <v>0</v>
      </c>
      <c r="J8" s="10">
        <v>18540</v>
      </c>
      <c r="K8" s="10">
        <v>11160</v>
      </c>
      <c r="L8" s="10">
        <v>460</v>
      </c>
      <c r="M8" s="3">
        <v>11610</v>
      </c>
      <c r="N8" s="2">
        <v>12160</v>
      </c>
      <c r="O8" s="10">
        <v>28135</v>
      </c>
      <c r="P8" s="10">
        <v>19990</v>
      </c>
      <c r="Q8" s="10">
        <v>9450</v>
      </c>
      <c r="R8" s="10">
        <v>53223.5</v>
      </c>
      <c r="S8" s="10">
        <v>-8250</v>
      </c>
      <c r="T8" s="3">
        <v>7900</v>
      </c>
      <c r="U8" s="2">
        <v>0</v>
      </c>
      <c r="V8" s="10">
        <v>17424</v>
      </c>
      <c r="W8" s="10">
        <v>4900</v>
      </c>
      <c r="X8" s="10">
        <v>8250</v>
      </c>
      <c r="Y8" s="10">
        <v>0</v>
      </c>
      <c r="Z8" s="10">
        <v>0</v>
      </c>
      <c r="AA8" s="3">
        <v>0</v>
      </c>
      <c r="AB8" s="2">
        <v>0</v>
      </c>
      <c r="AC8" s="10">
        <v>12100</v>
      </c>
      <c r="AD8" s="10">
        <v>31340</v>
      </c>
      <c r="AE8" s="10">
        <v>13452</v>
      </c>
      <c r="AF8" s="10">
        <v>1900</v>
      </c>
      <c r="AG8" s="10"/>
      <c r="AH8" s="10"/>
      <c r="AI8" s="3"/>
      <c r="AK8" s="117">
        <f t="shared" si="7"/>
        <v>267084.5</v>
      </c>
      <c r="AL8" s="110">
        <v>600000</v>
      </c>
      <c r="AM8" s="78">
        <f t="shared" si="8"/>
        <v>0.44514083333333332</v>
      </c>
      <c r="AO8" s="86">
        <v>0</v>
      </c>
      <c r="AP8" s="166">
        <f t="shared" si="9"/>
        <v>0</v>
      </c>
      <c r="AQ8" s="70">
        <f t="shared" si="1"/>
        <v>9538.7321428571431</v>
      </c>
      <c r="AR8" s="171">
        <f t="shared" si="2"/>
        <v>21428.571428571428</v>
      </c>
      <c r="AS8" s="69">
        <f t="shared" si="10"/>
        <v>0.44514083333333337</v>
      </c>
      <c r="AT8" s="171">
        <f t="shared" si="3"/>
        <v>0</v>
      </c>
      <c r="AU8" s="78">
        <f t="shared" si="4"/>
        <v>0</v>
      </c>
      <c r="AV8" s="166">
        <f t="shared" si="11"/>
        <v>1</v>
      </c>
      <c r="AW8" s="117">
        <f t="shared" si="5"/>
        <v>267084.5</v>
      </c>
      <c r="AX8" s="78">
        <f t="shared" si="6"/>
        <v>0.44514083333333332</v>
      </c>
    </row>
    <row r="9" spans="1:50" x14ac:dyDescent="0.25">
      <c r="A9" s="156">
        <v>29</v>
      </c>
      <c r="B9" s="18">
        <v>5</v>
      </c>
      <c r="C9" s="88" t="s">
        <v>8</v>
      </c>
      <c r="D9" s="92" t="s">
        <v>1</v>
      </c>
      <c r="E9" s="10">
        <v>1500</v>
      </c>
      <c r="F9" s="10">
        <v>0</v>
      </c>
      <c r="G9" s="2">
        <v>2760</v>
      </c>
      <c r="H9" s="10">
        <v>20056</v>
      </c>
      <c r="I9" s="10">
        <v>62400</v>
      </c>
      <c r="J9" s="10">
        <v>5340</v>
      </c>
      <c r="K9" s="10">
        <v>0</v>
      </c>
      <c r="L9" s="10">
        <v>17700</v>
      </c>
      <c r="M9" s="3">
        <v>1000</v>
      </c>
      <c r="N9" s="2">
        <v>0</v>
      </c>
      <c r="O9" s="10">
        <v>0</v>
      </c>
      <c r="P9" s="10">
        <v>0</v>
      </c>
      <c r="Q9" s="10">
        <v>95875</v>
      </c>
      <c r="R9" s="10">
        <v>0</v>
      </c>
      <c r="S9" s="10">
        <v>8300</v>
      </c>
      <c r="T9" s="3">
        <v>0</v>
      </c>
      <c r="U9" s="2">
        <v>18400</v>
      </c>
      <c r="V9" s="10">
        <v>28760</v>
      </c>
      <c r="W9" s="10">
        <v>18405</v>
      </c>
      <c r="X9" s="10">
        <v>0</v>
      </c>
      <c r="Y9" s="10">
        <v>0</v>
      </c>
      <c r="Z9" s="10">
        <v>18000</v>
      </c>
      <c r="AA9" s="3">
        <v>1400</v>
      </c>
      <c r="AB9" s="2">
        <v>28090</v>
      </c>
      <c r="AC9" s="10">
        <v>75147</v>
      </c>
      <c r="AD9" s="10">
        <v>50470</v>
      </c>
      <c r="AE9" s="10">
        <v>0</v>
      </c>
      <c r="AF9" s="10">
        <v>1000</v>
      </c>
      <c r="AG9" s="10"/>
      <c r="AH9" s="10"/>
      <c r="AI9" s="3"/>
      <c r="AK9" s="117">
        <f t="shared" si="7"/>
        <v>454603</v>
      </c>
      <c r="AL9" s="110">
        <v>550000</v>
      </c>
      <c r="AM9" s="78">
        <f t="shared" si="8"/>
        <v>0.82655090909090911</v>
      </c>
      <c r="AO9" s="86">
        <v>0</v>
      </c>
      <c r="AP9" s="166">
        <f t="shared" si="9"/>
        <v>0</v>
      </c>
      <c r="AQ9" s="70">
        <f t="shared" si="1"/>
        <v>16235.821428571429</v>
      </c>
      <c r="AR9" s="171">
        <f t="shared" si="2"/>
        <v>19642.857142857141</v>
      </c>
      <c r="AS9" s="69">
        <f t="shared" si="10"/>
        <v>0.82655090909090922</v>
      </c>
      <c r="AT9" s="171">
        <f t="shared" si="3"/>
        <v>0</v>
      </c>
      <c r="AU9" s="78">
        <f t="shared" si="4"/>
        <v>0</v>
      </c>
      <c r="AV9" s="166">
        <f t="shared" si="11"/>
        <v>1</v>
      </c>
      <c r="AW9" s="117">
        <f t="shared" si="5"/>
        <v>454603</v>
      </c>
      <c r="AX9" s="78">
        <f t="shared" si="6"/>
        <v>0.82655090909090911</v>
      </c>
    </row>
    <row r="10" spans="1:50" x14ac:dyDescent="0.25">
      <c r="A10" s="156">
        <v>10</v>
      </c>
      <c r="B10" s="18">
        <v>6</v>
      </c>
      <c r="C10" s="88" t="s">
        <v>272</v>
      </c>
      <c r="D10" s="92" t="s">
        <v>5</v>
      </c>
      <c r="E10" s="10">
        <v>0</v>
      </c>
      <c r="F10" s="10">
        <v>15210</v>
      </c>
      <c r="G10" s="2">
        <v>24500</v>
      </c>
      <c r="H10" s="10">
        <v>57324</v>
      </c>
      <c r="I10" s="10">
        <v>14418.5</v>
      </c>
      <c r="J10" s="10">
        <v>0</v>
      </c>
      <c r="K10" s="10">
        <v>50558</v>
      </c>
      <c r="L10" s="10">
        <v>14382</v>
      </c>
      <c r="M10" s="3">
        <v>27765</v>
      </c>
      <c r="N10" s="2">
        <v>18455</v>
      </c>
      <c r="O10" s="10">
        <v>64489</v>
      </c>
      <c r="P10" s="10">
        <v>77800</v>
      </c>
      <c r="Q10" s="10">
        <v>61350</v>
      </c>
      <c r="R10" s="10">
        <v>37631.5</v>
      </c>
      <c r="S10" s="10">
        <v>0</v>
      </c>
      <c r="T10" s="3">
        <v>34798.5</v>
      </c>
      <c r="U10" s="2">
        <v>8250</v>
      </c>
      <c r="V10" s="10">
        <v>53780</v>
      </c>
      <c r="W10" s="10">
        <v>40718</v>
      </c>
      <c r="X10" s="10">
        <v>17518.5</v>
      </c>
      <c r="Y10" s="10">
        <v>0</v>
      </c>
      <c r="Z10" s="10">
        <v>26154</v>
      </c>
      <c r="AA10" s="3">
        <v>35535</v>
      </c>
      <c r="AB10" s="2">
        <v>26420</v>
      </c>
      <c r="AC10" s="10">
        <v>52992</v>
      </c>
      <c r="AD10" s="10">
        <v>40895</v>
      </c>
      <c r="AE10" s="10">
        <v>17320.5</v>
      </c>
      <c r="AF10" s="10">
        <v>9700</v>
      </c>
      <c r="AG10" s="10"/>
      <c r="AH10" s="10"/>
      <c r="AI10" s="3"/>
      <c r="AK10" s="117">
        <f t="shared" si="7"/>
        <v>827964.5</v>
      </c>
      <c r="AL10" s="110">
        <v>1250000</v>
      </c>
      <c r="AM10" s="78">
        <f t="shared" si="8"/>
        <v>0.66237159999999995</v>
      </c>
      <c r="AO10" s="86">
        <v>1374293.2999999998</v>
      </c>
      <c r="AP10" s="166">
        <f t="shared" si="9"/>
        <v>1</v>
      </c>
      <c r="AQ10" s="70">
        <f t="shared" si="1"/>
        <v>29570.160714285714</v>
      </c>
      <c r="AR10" s="171">
        <f t="shared" si="2"/>
        <v>44642.857142857145</v>
      </c>
      <c r="AS10" s="69">
        <f>IF(AR10&lt;&gt;0,AQ10/AR10,0)</f>
        <v>0.66237159999999995</v>
      </c>
      <c r="AT10" s="171">
        <f t="shared" si="3"/>
        <v>49081.903571428564</v>
      </c>
      <c r="AU10" s="78">
        <f t="shared" si="4"/>
        <v>-0.39753435456608854</v>
      </c>
      <c r="AV10" s="166">
        <f t="shared" si="11"/>
        <v>1</v>
      </c>
      <c r="AW10" s="117">
        <f t="shared" si="5"/>
        <v>827964.5</v>
      </c>
      <c r="AX10" s="78">
        <f t="shared" si="6"/>
        <v>0.66237159999999995</v>
      </c>
    </row>
    <row r="11" spans="1:50" x14ac:dyDescent="0.25">
      <c r="A11" s="156">
        <v>33</v>
      </c>
      <c r="B11" s="18">
        <v>7</v>
      </c>
      <c r="C11" s="88" t="s">
        <v>272</v>
      </c>
      <c r="D11" s="92" t="s">
        <v>6</v>
      </c>
      <c r="E11" s="10">
        <v>0</v>
      </c>
      <c r="F11" s="10">
        <v>0</v>
      </c>
      <c r="G11" s="2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3">
        <v>0</v>
      </c>
      <c r="N11" s="2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3">
        <v>0</v>
      </c>
      <c r="U11" s="2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3">
        <v>0</v>
      </c>
      <c r="AB11" s="2">
        <v>0</v>
      </c>
      <c r="AC11" s="10">
        <v>0</v>
      </c>
      <c r="AD11" s="10">
        <v>0</v>
      </c>
      <c r="AE11" s="10">
        <v>0</v>
      </c>
      <c r="AF11" s="10">
        <v>0</v>
      </c>
      <c r="AG11" s="10"/>
      <c r="AH11" s="10"/>
      <c r="AI11" s="3"/>
      <c r="AK11" s="117">
        <f t="shared" si="7"/>
        <v>0</v>
      </c>
      <c r="AL11" s="110">
        <v>0</v>
      </c>
      <c r="AM11" s="78">
        <f t="shared" si="8"/>
        <v>0</v>
      </c>
      <c r="AO11" s="86">
        <v>0</v>
      </c>
      <c r="AP11" s="166">
        <f t="shared" si="9"/>
        <v>0</v>
      </c>
      <c r="AQ11" s="70">
        <f t="shared" si="1"/>
        <v>0</v>
      </c>
      <c r="AR11" s="171">
        <f t="shared" si="2"/>
        <v>0</v>
      </c>
      <c r="AS11" s="69">
        <f t="shared" si="10"/>
        <v>0</v>
      </c>
      <c r="AT11" s="171">
        <f t="shared" si="3"/>
        <v>0</v>
      </c>
      <c r="AU11" s="78">
        <f t="shared" si="4"/>
        <v>0</v>
      </c>
      <c r="AV11" s="166">
        <f t="shared" si="11"/>
        <v>0</v>
      </c>
      <c r="AW11" s="117">
        <f t="shared" si="5"/>
        <v>0</v>
      </c>
      <c r="AX11" s="78">
        <f t="shared" si="6"/>
        <v>0</v>
      </c>
    </row>
    <row r="12" spans="1:50" x14ac:dyDescent="0.25">
      <c r="A12" s="156">
        <v>34</v>
      </c>
      <c r="B12" s="18">
        <v>8</v>
      </c>
      <c r="C12" s="88" t="s">
        <v>12</v>
      </c>
      <c r="D12" s="92" t="s">
        <v>11</v>
      </c>
      <c r="E12" s="10">
        <v>0</v>
      </c>
      <c r="F12" s="10">
        <v>0</v>
      </c>
      <c r="G12" s="2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3">
        <v>0</v>
      </c>
      <c r="N12" s="2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3">
        <v>0</v>
      </c>
      <c r="U12" s="2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3">
        <v>0</v>
      </c>
      <c r="AB12" s="2">
        <v>0</v>
      </c>
      <c r="AC12" s="10">
        <v>0</v>
      </c>
      <c r="AD12" s="10">
        <v>0</v>
      </c>
      <c r="AE12" s="10">
        <v>0</v>
      </c>
      <c r="AF12" s="10">
        <v>0</v>
      </c>
      <c r="AG12" s="10"/>
      <c r="AH12" s="10"/>
      <c r="AI12" s="3"/>
      <c r="AK12" s="117">
        <f t="shared" si="7"/>
        <v>0</v>
      </c>
      <c r="AL12" s="110">
        <v>0</v>
      </c>
      <c r="AM12" s="78">
        <f t="shared" si="8"/>
        <v>0</v>
      </c>
      <c r="AO12" s="86">
        <v>0</v>
      </c>
      <c r="AP12" s="166">
        <f t="shared" si="9"/>
        <v>0</v>
      </c>
      <c r="AQ12" s="70">
        <f t="shared" si="1"/>
        <v>0</v>
      </c>
      <c r="AR12" s="171">
        <f t="shared" si="2"/>
        <v>0</v>
      </c>
      <c r="AS12" s="69">
        <f t="shared" si="10"/>
        <v>0</v>
      </c>
      <c r="AT12" s="171">
        <f t="shared" si="3"/>
        <v>0</v>
      </c>
      <c r="AU12" s="78">
        <f t="shared" si="4"/>
        <v>0</v>
      </c>
      <c r="AV12" s="166">
        <f t="shared" si="11"/>
        <v>0</v>
      </c>
      <c r="AW12" s="117">
        <f t="shared" si="5"/>
        <v>0</v>
      </c>
      <c r="AX12" s="78">
        <f t="shared" si="6"/>
        <v>0</v>
      </c>
    </row>
    <row r="13" spans="1:50" x14ac:dyDescent="0.25">
      <c r="A13" s="156">
        <v>14</v>
      </c>
      <c r="B13" s="18">
        <v>9</v>
      </c>
      <c r="C13" s="88" t="s">
        <v>10</v>
      </c>
      <c r="D13" s="92" t="s">
        <v>7</v>
      </c>
      <c r="E13" s="10">
        <v>4800</v>
      </c>
      <c r="F13" s="10">
        <v>4220</v>
      </c>
      <c r="G13" s="2">
        <v>2870</v>
      </c>
      <c r="H13" s="10">
        <v>4200</v>
      </c>
      <c r="I13" s="10">
        <v>3400</v>
      </c>
      <c r="J13" s="10">
        <v>17800</v>
      </c>
      <c r="K13" s="10">
        <v>0</v>
      </c>
      <c r="L13" s="10">
        <v>3400</v>
      </c>
      <c r="M13" s="3">
        <v>10500</v>
      </c>
      <c r="N13" s="2">
        <v>2100</v>
      </c>
      <c r="O13" s="10">
        <v>13500</v>
      </c>
      <c r="P13" s="10">
        <v>7300</v>
      </c>
      <c r="Q13" s="10">
        <v>12450</v>
      </c>
      <c r="R13" s="10">
        <v>13798</v>
      </c>
      <c r="S13" s="10">
        <v>1800</v>
      </c>
      <c r="T13" s="3">
        <v>11780</v>
      </c>
      <c r="U13" s="2">
        <v>500</v>
      </c>
      <c r="V13" s="10">
        <v>21640</v>
      </c>
      <c r="W13" s="10">
        <v>3300</v>
      </c>
      <c r="X13" s="10">
        <v>5370</v>
      </c>
      <c r="Y13" s="10">
        <v>0</v>
      </c>
      <c r="Z13" s="10">
        <v>2930</v>
      </c>
      <c r="AA13" s="3">
        <v>7540</v>
      </c>
      <c r="AB13" s="2">
        <v>0</v>
      </c>
      <c r="AC13" s="10">
        <v>5095</v>
      </c>
      <c r="AD13" s="10">
        <v>8629</v>
      </c>
      <c r="AE13" s="10">
        <v>2175</v>
      </c>
      <c r="AF13" s="10">
        <v>1200</v>
      </c>
      <c r="AG13" s="10"/>
      <c r="AH13" s="10"/>
      <c r="AI13" s="3"/>
      <c r="AK13" s="117">
        <f t="shared" si="7"/>
        <v>172297</v>
      </c>
      <c r="AL13" s="110">
        <v>330000</v>
      </c>
      <c r="AM13" s="78">
        <f t="shared" si="8"/>
        <v>0.52211212121212125</v>
      </c>
      <c r="AO13" s="86">
        <v>200456</v>
      </c>
      <c r="AP13" s="166">
        <f t="shared" si="9"/>
        <v>1</v>
      </c>
      <c r="AQ13" s="70">
        <f t="shared" si="1"/>
        <v>6153.4642857142853</v>
      </c>
      <c r="AR13" s="171">
        <f t="shared" si="2"/>
        <v>11785.714285714286</v>
      </c>
      <c r="AS13" s="69">
        <f t="shared" si="10"/>
        <v>0.52211212121212114</v>
      </c>
      <c r="AT13" s="171">
        <f t="shared" si="3"/>
        <v>7159.1428571428569</v>
      </c>
      <c r="AU13" s="78">
        <f t="shared" si="4"/>
        <v>-0.14047471764377217</v>
      </c>
      <c r="AV13" s="166">
        <f t="shared" si="11"/>
        <v>1</v>
      </c>
      <c r="AW13" s="117">
        <f t="shared" si="5"/>
        <v>172297</v>
      </c>
      <c r="AX13" s="78">
        <f t="shared" si="6"/>
        <v>0.52211212121212125</v>
      </c>
    </row>
    <row r="14" spans="1:50" x14ac:dyDescent="0.25">
      <c r="A14" s="156">
        <v>98</v>
      </c>
      <c r="B14" s="18">
        <v>10</v>
      </c>
      <c r="C14" s="88" t="s">
        <v>561</v>
      </c>
      <c r="D14" s="92" t="s">
        <v>562</v>
      </c>
      <c r="E14" s="10">
        <v>2990</v>
      </c>
      <c r="F14" s="10">
        <v>0</v>
      </c>
      <c r="G14" s="2">
        <v>0</v>
      </c>
      <c r="H14" s="10">
        <v>1708</v>
      </c>
      <c r="I14" s="10">
        <v>0</v>
      </c>
      <c r="J14" s="10">
        <v>6373.5</v>
      </c>
      <c r="K14" s="10">
        <v>48990</v>
      </c>
      <c r="L14" s="10">
        <v>1330</v>
      </c>
      <c r="M14" s="3">
        <v>952</v>
      </c>
      <c r="N14" s="2">
        <v>4060</v>
      </c>
      <c r="O14" s="10">
        <v>0</v>
      </c>
      <c r="P14" s="10">
        <v>7910</v>
      </c>
      <c r="Q14" s="10">
        <v>5299</v>
      </c>
      <c r="R14" s="10">
        <v>11670</v>
      </c>
      <c r="S14" s="10">
        <v>1050</v>
      </c>
      <c r="T14" s="3">
        <v>15375</v>
      </c>
      <c r="U14" s="2">
        <v>-7752.5</v>
      </c>
      <c r="V14" s="10">
        <v>4970</v>
      </c>
      <c r="W14" s="10">
        <v>0</v>
      </c>
      <c r="X14" s="10">
        <v>0</v>
      </c>
      <c r="Y14" s="10">
        <v>18830</v>
      </c>
      <c r="Z14" s="10">
        <v>2450</v>
      </c>
      <c r="AA14" s="3">
        <v>0</v>
      </c>
      <c r="AB14" s="2">
        <v>3325</v>
      </c>
      <c r="AC14" s="10">
        <v>-12740</v>
      </c>
      <c r="AD14" s="10">
        <v>0</v>
      </c>
      <c r="AE14" s="10">
        <v>8470</v>
      </c>
      <c r="AF14" s="10">
        <v>25158</v>
      </c>
      <c r="AG14" s="10">
        <f>IFERROR(VLOOKUP(CONCATENATE($A14,"-",AG$4),SupportSheet!$B:$G,6,0),0)</f>
        <v>0</v>
      </c>
      <c r="AH14" s="10">
        <f>IFERROR(VLOOKUP(CONCATENATE($A14,"-",AH$4),SupportSheet!$B:$G,6,0),0)</f>
        <v>0</v>
      </c>
      <c r="AI14" s="3"/>
      <c r="AK14" s="117">
        <f t="shared" ref="AK14" si="12">SUM(E14:AI14)</f>
        <v>150418</v>
      </c>
      <c r="AL14" s="110">
        <f>$AK14</f>
        <v>150418</v>
      </c>
      <c r="AM14" s="78">
        <f>IF(AL14&lt;&gt;0,AK14/AL14,0)</f>
        <v>1</v>
      </c>
      <c r="AO14" s="86">
        <v>14700</v>
      </c>
      <c r="AP14" s="166">
        <f t="shared" si="9"/>
        <v>1</v>
      </c>
      <c r="AQ14" s="70">
        <f t="shared" ref="AQ14" si="13">AVERAGE(E14:AI14)</f>
        <v>5013.9333333333334</v>
      </c>
      <c r="AR14" s="171">
        <f t="shared" ref="AR14" si="14">AL14/$AR$2</f>
        <v>5372.0714285714284</v>
      </c>
      <c r="AS14" s="69">
        <f t="shared" ref="AS14" si="15">IF(AR14&lt;&gt;0,AQ14/AR14,0)</f>
        <v>0.93333333333333335</v>
      </c>
      <c r="AT14" s="171">
        <f t="shared" ref="AT14" si="16">AO14/$AR$2</f>
        <v>525</v>
      </c>
      <c r="AU14" s="78">
        <f t="shared" si="4"/>
        <v>9.2325170068027216</v>
      </c>
      <c r="AV14" s="166">
        <f t="shared" si="11"/>
        <v>1</v>
      </c>
      <c r="AW14" s="117">
        <f>$AK14</f>
        <v>150418</v>
      </c>
      <c r="AX14" s="78">
        <f t="shared" si="6"/>
        <v>1</v>
      </c>
    </row>
    <row r="15" spans="1:50" x14ac:dyDescent="0.25">
      <c r="B15" s="109"/>
      <c r="C15" s="89"/>
      <c r="D15" s="68"/>
      <c r="E15" s="105"/>
      <c r="F15" s="105"/>
      <c r="G15" s="106"/>
      <c r="H15" s="105"/>
      <c r="I15" s="105"/>
      <c r="J15" s="105"/>
      <c r="K15" s="105"/>
      <c r="L15" s="105"/>
      <c r="M15" s="107"/>
      <c r="N15" s="106"/>
      <c r="O15" s="105"/>
      <c r="P15" s="105"/>
      <c r="Q15" s="105"/>
      <c r="R15" s="105"/>
      <c r="S15" s="105"/>
      <c r="T15" s="107"/>
      <c r="U15" s="106"/>
      <c r="V15" s="105"/>
      <c r="W15" s="105"/>
      <c r="X15" s="105"/>
      <c r="Y15" s="105"/>
      <c r="Z15" s="105"/>
      <c r="AA15" s="107"/>
      <c r="AB15" s="106"/>
      <c r="AC15" s="105"/>
      <c r="AD15" s="105"/>
      <c r="AE15" s="105"/>
      <c r="AF15" s="105"/>
      <c r="AG15" s="105"/>
      <c r="AH15" s="105"/>
      <c r="AI15" s="107"/>
      <c r="AK15" s="118"/>
      <c r="AL15" s="111"/>
      <c r="AM15" s="79"/>
      <c r="AO15" s="86"/>
      <c r="AP15" s="166"/>
      <c r="AQ15" s="67"/>
      <c r="AR15" s="20"/>
      <c r="AS15" s="21"/>
      <c r="AT15" s="20"/>
      <c r="AU15" s="79"/>
      <c r="AV15" s="166"/>
      <c r="AW15" s="118"/>
      <c r="AX15" s="79"/>
    </row>
    <row r="16" spans="1:50" ht="15.75" thickBot="1" x14ac:dyDescent="0.3">
      <c r="B16" s="23"/>
      <c r="C16" s="94"/>
      <c r="D16" s="95" t="s">
        <v>461</v>
      </c>
      <c r="E16" s="129">
        <f t="shared" ref="E16:AF16" si="17">SUM(E5:E15)</f>
        <v>37280</v>
      </c>
      <c r="F16" s="130">
        <f t="shared" si="17"/>
        <v>43884</v>
      </c>
      <c r="G16" s="131">
        <f t="shared" si="17"/>
        <v>61322</v>
      </c>
      <c r="H16" s="129">
        <f t="shared" si="17"/>
        <v>138912</v>
      </c>
      <c r="I16" s="129">
        <f t="shared" si="17"/>
        <v>146913.5</v>
      </c>
      <c r="J16" s="129">
        <f t="shared" si="17"/>
        <v>65273.5</v>
      </c>
      <c r="K16" s="129">
        <f t="shared" si="17"/>
        <v>143303</v>
      </c>
      <c r="L16" s="129">
        <f t="shared" si="17"/>
        <v>127983</v>
      </c>
      <c r="M16" s="130">
        <f t="shared" si="17"/>
        <v>95742</v>
      </c>
      <c r="N16" s="131">
        <f t="shared" si="17"/>
        <v>64555</v>
      </c>
      <c r="O16" s="129">
        <f t="shared" si="17"/>
        <v>191800</v>
      </c>
      <c r="P16" s="129">
        <f t="shared" si="17"/>
        <v>211104</v>
      </c>
      <c r="Q16" s="129">
        <f t="shared" si="17"/>
        <v>349618.5</v>
      </c>
      <c r="R16" s="129">
        <f t="shared" si="17"/>
        <v>217742.5</v>
      </c>
      <c r="S16" s="129">
        <f t="shared" si="17"/>
        <v>21570</v>
      </c>
      <c r="T16" s="130">
        <f t="shared" si="17"/>
        <v>123883.5</v>
      </c>
      <c r="U16" s="131">
        <f t="shared" si="17"/>
        <v>55187.5</v>
      </c>
      <c r="V16" s="129">
        <f t="shared" si="17"/>
        <v>222241.5</v>
      </c>
      <c r="W16" s="129">
        <f t="shared" si="17"/>
        <v>156878</v>
      </c>
      <c r="X16" s="129">
        <f t="shared" si="17"/>
        <v>94783.5</v>
      </c>
      <c r="Y16" s="129">
        <f t="shared" si="17"/>
        <v>32810</v>
      </c>
      <c r="Z16" s="129">
        <f t="shared" si="17"/>
        <v>64244</v>
      </c>
      <c r="AA16" s="130">
        <f t="shared" si="17"/>
        <v>70989</v>
      </c>
      <c r="AB16" s="131">
        <f t="shared" si="17"/>
        <v>71735</v>
      </c>
      <c r="AC16" s="129">
        <f t="shared" si="17"/>
        <v>167454</v>
      </c>
      <c r="AD16" s="129">
        <f t="shared" si="17"/>
        <v>187574</v>
      </c>
      <c r="AE16" s="129">
        <f t="shared" si="17"/>
        <v>58013.5</v>
      </c>
      <c r="AF16" s="129">
        <f t="shared" si="17"/>
        <v>52758</v>
      </c>
      <c r="AG16" s="129">
        <f>SUM(AG5:AG15)</f>
        <v>0</v>
      </c>
      <c r="AH16" s="129">
        <f>SUM(AH5:AH15)</f>
        <v>0</v>
      </c>
      <c r="AI16" s="130">
        <f>SUM(AI5:AI15)</f>
        <v>0</v>
      </c>
      <c r="AK16" s="119">
        <f>SUM(AK5:AK15)</f>
        <v>3275554.5</v>
      </c>
      <c r="AL16" s="112">
        <f>SUM(AL5:AL15)</f>
        <v>5480418</v>
      </c>
      <c r="AM16" s="80">
        <f>IF(AL16&lt;&gt;0,AK16/AL16,0)</f>
        <v>0.59768333364352866</v>
      </c>
      <c r="AO16" s="135">
        <f>SUM(AO5:AO13)</f>
        <v>2090039.5999999999</v>
      </c>
      <c r="AP16" s="166"/>
      <c r="AQ16" s="113">
        <f>AVERAGE(E16:AI16)</f>
        <v>105663.04838709677</v>
      </c>
      <c r="AR16" s="114">
        <f>AL16/$AR$2</f>
        <v>195729.21428571429</v>
      </c>
      <c r="AS16" s="115">
        <f>IF(AR16&lt;&gt;0,AQ16/AR16,0)</f>
        <v>0.53984301103286458</v>
      </c>
      <c r="AT16" s="114">
        <f t="shared" ref="AT16" si="18">AO16/$AR$2</f>
        <v>74644.271428571417</v>
      </c>
      <c r="AU16" s="80">
        <f>IFERROR(SUMPRODUCT($AP5:$AP14,$AV5:$AV14,AW5:AW14)/SUMPRODUCT($AP5:$AP14,$AV5:$AV14,AO5:AO14)-1,0)</f>
        <v>-0.19182021376896208</v>
      </c>
      <c r="AV16" s="166"/>
      <c r="AW16" s="119">
        <f>SUM(AW5:AW15)</f>
        <v>3275554.5</v>
      </c>
      <c r="AX16" s="80">
        <f>IF(AL16&lt;&gt;0,AW16/AL16,0)</f>
        <v>0.59768333364352866</v>
      </c>
    </row>
    <row r="17" spans="1:50" ht="5.0999999999999996" customHeight="1" thickBot="1" x14ac:dyDescent="0.3">
      <c r="D17" s="128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K17" s="125"/>
      <c r="AL17" s="125"/>
      <c r="AM17" s="123"/>
      <c r="AO17" s="124"/>
      <c r="AP17" s="157"/>
      <c r="AQ17" s="126"/>
      <c r="AR17" s="126"/>
      <c r="AS17" s="127"/>
      <c r="AT17" s="126"/>
      <c r="AU17" s="123"/>
      <c r="AV17" s="170"/>
      <c r="AW17" s="125"/>
      <c r="AX17" s="123"/>
    </row>
    <row r="18" spans="1:50" s="17" customFormat="1" ht="45" customHeight="1" thickBot="1" x14ac:dyDescent="0.3">
      <c r="A18" s="157"/>
      <c r="B18" s="90" t="str">
        <f t="shared" ref="B18:AF18" si="19">B4</f>
        <v>N</v>
      </c>
      <c r="C18" s="91" t="str">
        <f t="shared" si="19"/>
        <v>Brand</v>
      </c>
      <c r="D18" s="102" t="str">
        <f t="shared" si="19"/>
        <v>Stores</v>
      </c>
      <c r="E18" s="28">
        <f t="shared" si="19"/>
        <v>1</v>
      </c>
      <c r="F18" s="74">
        <f t="shared" si="19"/>
        <v>2</v>
      </c>
      <c r="G18" s="28">
        <f t="shared" si="19"/>
        <v>3</v>
      </c>
      <c r="H18" s="28">
        <f t="shared" si="19"/>
        <v>4</v>
      </c>
      <c r="I18" s="28">
        <f t="shared" si="19"/>
        <v>5</v>
      </c>
      <c r="J18" s="28">
        <f t="shared" si="19"/>
        <v>6</v>
      </c>
      <c r="K18" s="28">
        <f t="shared" si="19"/>
        <v>7</v>
      </c>
      <c r="L18" s="28">
        <f t="shared" si="19"/>
        <v>8</v>
      </c>
      <c r="M18" s="28">
        <f t="shared" si="19"/>
        <v>9</v>
      </c>
      <c r="N18" s="73">
        <f t="shared" si="19"/>
        <v>10</v>
      </c>
      <c r="O18" s="28">
        <f t="shared" si="19"/>
        <v>11</v>
      </c>
      <c r="P18" s="28">
        <f t="shared" si="19"/>
        <v>12</v>
      </c>
      <c r="Q18" s="28">
        <f t="shared" si="19"/>
        <v>13</v>
      </c>
      <c r="R18" s="28">
        <f t="shared" si="19"/>
        <v>14</v>
      </c>
      <c r="S18" s="28">
        <f t="shared" si="19"/>
        <v>15</v>
      </c>
      <c r="T18" s="74">
        <f t="shared" si="19"/>
        <v>16</v>
      </c>
      <c r="U18" s="73">
        <f t="shared" si="19"/>
        <v>17</v>
      </c>
      <c r="V18" s="28">
        <f t="shared" si="19"/>
        <v>18</v>
      </c>
      <c r="W18" s="28">
        <f t="shared" si="19"/>
        <v>19</v>
      </c>
      <c r="X18" s="28">
        <f t="shared" si="19"/>
        <v>20</v>
      </c>
      <c r="Y18" s="28">
        <f t="shared" si="19"/>
        <v>21</v>
      </c>
      <c r="Z18" s="28">
        <f t="shared" si="19"/>
        <v>22</v>
      </c>
      <c r="AA18" s="74">
        <f t="shared" si="19"/>
        <v>23</v>
      </c>
      <c r="AB18" s="28">
        <f t="shared" si="19"/>
        <v>24</v>
      </c>
      <c r="AC18" s="28">
        <f t="shared" si="19"/>
        <v>25</v>
      </c>
      <c r="AD18" s="28">
        <f t="shared" si="19"/>
        <v>26</v>
      </c>
      <c r="AE18" s="28">
        <f t="shared" si="19"/>
        <v>27</v>
      </c>
      <c r="AF18" s="28">
        <f t="shared" si="19"/>
        <v>28</v>
      </c>
      <c r="AG18" s="28"/>
      <c r="AH18" s="28"/>
      <c r="AI18" s="74"/>
      <c r="AJ18" s="16"/>
      <c r="AK18" s="82" t="s">
        <v>274</v>
      </c>
      <c r="AL18" s="83" t="s">
        <v>275</v>
      </c>
      <c r="AM18" s="84" t="s">
        <v>276</v>
      </c>
      <c r="AN18" s="16"/>
      <c r="AO18" s="75" t="s">
        <v>467</v>
      </c>
      <c r="AP18" s="166" t="e">
        <f>SIGN(AO18)</f>
        <v>#VALUE!</v>
      </c>
      <c r="AQ18" s="98" t="s">
        <v>277</v>
      </c>
      <c r="AR18" s="99" t="s">
        <v>278</v>
      </c>
      <c r="AS18" s="100" t="s">
        <v>279</v>
      </c>
      <c r="AT18" s="99" t="s">
        <v>280</v>
      </c>
      <c r="AU18" s="101" t="s">
        <v>280</v>
      </c>
      <c r="AV18" s="166" t="e">
        <f>SIGN(AW18)</f>
        <v>#VALUE!</v>
      </c>
      <c r="AW18" s="98" t="s">
        <v>464</v>
      </c>
      <c r="AX18" s="101" t="s">
        <v>460</v>
      </c>
    </row>
    <row r="19" spans="1:50" x14ac:dyDescent="0.25">
      <c r="A19" s="156">
        <v>12</v>
      </c>
      <c r="B19" s="96">
        <f t="shared" ref="B19:D28" si="20">B5</f>
        <v>1</v>
      </c>
      <c r="C19" s="97" t="str">
        <f t="shared" si="20"/>
        <v>8BAGS</v>
      </c>
      <c r="D19" s="108" t="str">
        <f t="shared" si="20"/>
        <v>8BAGS Київ ТЦ "Ривер Молл"</v>
      </c>
      <c r="E19" s="5">
        <f t="shared" ref="E19:AF19" si="21">IFERROR(E5/E$31,0)</f>
        <v>0</v>
      </c>
      <c r="F19" s="5">
        <f t="shared" si="21"/>
        <v>473.44</v>
      </c>
      <c r="G19" s="4">
        <f t="shared" si="21"/>
        <v>213.12</v>
      </c>
      <c r="H19" s="5">
        <f t="shared" si="21"/>
        <v>460.64</v>
      </c>
      <c r="I19" s="5">
        <f t="shared" si="21"/>
        <v>433.33333333333331</v>
      </c>
      <c r="J19" s="5">
        <f t="shared" si="21"/>
        <v>210.66666666666666</v>
      </c>
      <c r="K19" s="5">
        <f t="shared" si="21"/>
        <v>423.2</v>
      </c>
      <c r="L19" s="5">
        <f t="shared" si="21"/>
        <v>836.26666666666665</v>
      </c>
      <c r="M19" s="9">
        <f t="shared" si="21"/>
        <v>742.66666666666663</v>
      </c>
      <c r="N19" s="4">
        <f t="shared" si="21"/>
        <v>0</v>
      </c>
      <c r="O19" s="5">
        <f t="shared" si="21"/>
        <v>897.85333333333335</v>
      </c>
      <c r="P19" s="5">
        <f t="shared" si="21"/>
        <v>1150.9333333333334</v>
      </c>
      <c r="Q19" s="5">
        <f t="shared" si="21"/>
        <v>2047.8666666666666</v>
      </c>
      <c r="R19" s="5">
        <f t="shared" si="21"/>
        <v>880.10666666666668</v>
      </c>
      <c r="S19" s="5">
        <f t="shared" si="21"/>
        <v>0</v>
      </c>
      <c r="T19" s="9">
        <f t="shared" si="21"/>
        <v>671.4666666666667</v>
      </c>
      <c r="U19" s="4">
        <f t="shared" si="21"/>
        <v>189.06666666666666</v>
      </c>
      <c r="V19" s="5">
        <f t="shared" si="21"/>
        <v>612.26666666666665</v>
      </c>
      <c r="W19" s="5">
        <f t="shared" si="21"/>
        <v>1444.1333333333334</v>
      </c>
      <c r="X19" s="5">
        <f t="shared" si="21"/>
        <v>410.66666666666669</v>
      </c>
      <c r="Y19" s="5">
        <f t="shared" si="21"/>
        <v>138.13333333333333</v>
      </c>
      <c r="Z19" s="5">
        <f t="shared" si="21"/>
        <v>392.26666666666665</v>
      </c>
      <c r="AA19" s="9">
        <f t="shared" si="21"/>
        <v>707.04</v>
      </c>
      <c r="AB19" s="4">
        <f t="shared" si="21"/>
        <v>0</v>
      </c>
      <c r="AC19" s="5">
        <f t="shared" si="21"/>
        <v>402.66666666666669</v>
      </c>
      <c r="AD19" s="5">
        <f t="shared" si="21"/>
        <v>926.4</v>
      </c>
      <c r="AE19" s="5">
        <f t="shared" si="21"/>
        <v>-55.44</v>
      </c>
      <c r="AF19" s="5">
        <f t="shared" si="21"/>
        <v>66.666666666666671</v>
      </c>
      <c r="AG19" s="5"/>
      <c r="AH19" s="5"/>
      <c r="AI19" s="9"/>
      <c r="AK19" s="132">
        <f>SUM(E19:AI19)</f>
        <v>14675.426666666663</v>
      </c>
      <c r="AL19" s="133">
        <f t="shared" ref="AL19:AL28" si="22">IF(AL$31&lt;&gt;0,AL5/AL$31,0)</f>
        <v>21333.333333333332</v>
      </c>
      <c r="AM19" s="134">
        <f>IF(AL19&lt;&gt;0,AK19/AL19,0)</f>
        <v>0.68791062499999989</v>
      </c>
      <c r="AO19" s="120">
        <f t="shared" ref="AO19:AO28" si="23">IF(AO$31&lt;&gt;0,AO5/AO$31,0)</f>
        <v>13741.074666666666</v>
      </c>
      <c r="AP19" s="166">
        <f t="shared" ref="AP19:AP28" si="24">SIGN(AO19)</f>
        <v>1</v>
      </c>
      <c r="AQ19" s="136">
        <f t="shared" ref="AQ19:AQ27" si="25">AVERAGE(E19:AI19)</f>
        <v>524.12238095238081</v>
      </c>
      <c r="AR19" s="137">
        <f>AL19/$AR$2</f>
        <v>761.90476190476181</v>
      </c>
      <c r="AS19" s="138">
        <f>IF(AR19&lt;&gt;0,AQ19/AR19,0)</f>
        <v>0.68791062499999989</v>
      </c>
      <c r="AT19" s="137">
        <f>AO19/$AR$2</f>
        <v>490.75266666666664</v>
      </c>
      <c r="AU19" s="134">
        <f t="shared" ref="AU19:AU28" si="26">IFERROR(AW19/AO19-1,0)</f>
        <v>6.7997010617122156E-2</v>
      </c>
      <c r="AV19" s="166">
        <f t="shared" ref="AV19:AV28" si="27">SIGN(AW19)</f>
        <v>1</v>
      </c>
      <c r="AW19" s="132">
        <f t="shared" ref="AW19:AW28" si="28">IF($AK$16&lt;&gt;0,AW5/$AK$16*$AK$30,0)</f>
        <v>14675.426666666666</v>
      </c>
      <c r="AX19" s="134">
        <f t="shared" ref="AX19:AX27" si="29">IF(AL19&lt;&gt;0,AW19/AL19,0)</f>
        <v>0.687910625</v>
      </c>
    </row>
    <row r="20" spans="1:50" x14ac:dyDescent="0.25">
      <c r="A20" s="156">
        <v>15</v>
      </c>
      <c r="B20" s="18">
        <f t="shared" si="20"/>
        <v>2</v>
      </c>
      <c r="C20" s="88" t="str">
        <f t="shared" si="20"/>
        <v>8BAGS</v>
      </c>
      <c r="D20" s="92" t="str">
        <f t="shared" si="20"/>
        <v>8BAGS Київ ТЦ "Гулливер"</v>
      </c>
      <c r="E20" s="10">
        <f t="shared" ref="E20:AF20" si="30">IFERROR(E6/E$31,0)</f>
        <v>746.4</v>
      </c>
      <c r="F20" s="10">
        <f t="shared" si="30"/>
        <v>0</v>
      </c>
      <c r="G20" s="2">
        <f t="shared" si="30"/>
        <v>618.66666666666663</v>
      </c>
      <c r="H20" s="10">
        <f t="shared" si="30"/>
        <v>845.6</v>
      </c>
      <c r="I20" s="10">
        <f t="shared" si="30"/>
        <v>1345.2</v>
      </c>
      <c r="J20" s="10">
        <f t="shared" si="30"/>
        <v>248.53333333333333</v>
      </c>
      <c r="K20" s="10">
        <f t="shared" si="30"/>
        <v>446</v>
      </c>
      <c r="L20" s="10">
        <f t="shared" si="30"/>
        <v>1582.6933333333334</v>
      </c>
      <c r="M20" s="3">
        <f t="shared" si="30"/>
        <v>428.4</v>
      </c>
      <c r="N20" s="2">
        <f t="shared" si="30"/>
        <v>740.8</v>
      </c>
      <c r="O20" s="10">
        <f t="shared" si="30"/>
        <v>1386.84</v>
      </c>
      <c r="P20" s="10">
        <f t="shared" si="30"/>
        <v>1465.1733333333334</v>
      </c>
      <c r="Q20" s="10">
        <f t="shared" si="30"/>
        <v>2357.3200000000002</v>
      </c>
      <c r="R20" s="10">
        <f t="shared" si="30"/>
        <v>1824.4133333333334</v>
      </c>
      <c r="S20" s="10">
        <f t="shared" si="30"/>
        <v>497.86666666666667</v>
      </c>
      <c r="T20" s="3">
        <f t="shared" si="30"/>
        <v>769.33333333333337</v>
      </c>
      <c r="U20" s="2">
        <f t="shared" si="30"/>
        <v>765.33333333333337</v>
      </c>
      <c r="V20" s="10">
        <f t="shared" si="30"/>
        <v>1938.8666666666666</v>
      </c>
      <c r="W20" s="10">
        <f t="shared" si="30"/>
        <v>944</v>
      </c>
      <c r="X20" s="10">
        <f t="shared" si="30"/>
        <v>1286.5333333333333</v>
      </c>
      <c r="Y20" s="10">
        <f t="shared" si="30"/>
        <v>234.66666666666666</v>
      </c>
      <c r="Z20" s="10">
        <f t="shared" si="30"/>
        <v>0</v>
      </c>
      <c r="AA20" s="3">
        <f t="shared" si="30"/>
        <v>0</v>
      </c>
      <c r="AB20" s="2">
        <f t="shared" si="30"/>
        <v>370.66666666666669</v>
      </c>
      <c r="AC20" s="10">
        <f t="shared" si="30"/>
        <v>526.93333333333328</v>
      </c>
      <c r="AD20" s="10">
        <f t="shared" si="30"/>
        <v>573.33333333333337</v>
      </c>
      <c r="AE20" s="10">
        <f t="shared" si="30"/>
        <v>498</v>
      </c>
      <c r="AF20" s="10">
        <f t="shared" si="30"/>
        <v>301.33333333333331</v>
      </c>
      <c r="AG20" s="10"/>
      <c r="AH20" s="10"/>
      <c r="AI20" s="3"/>
      <c r="AK20" s="117">
        <f t="shared" ref="AK20:AK27" si="31">SUM(E20:AI20)</f>
        <v>22742.906666666669</v>
      </c>
      <c r="AL20" s="110">
        <f t="shared" si="22"/>
        <v>48000</v>
      </c>
      <c r="AM20" s="78">
        <f t="shared" ref="AM20:AM27" si="32">IF(AL20&lt;&gt;0,AK20/AL20,0)</f>
        <v>0.47381055555555562</v>
      </c>
      <c r="AO20" s="86">
        <f t="shared" si="23"/>
        <v>0</v>
      </c>
      <c r="AP20" s="166">
        <f t="shared" si="24"/>
        <v>0</v>
      </c>
      <c r="AQ20" s="70">
        <f t="shared" si="25"/>
        <v>812.24666666666678</v>
      </c>
      <c r="AR20" s="19">
        <f t="shared" ref="AR20:AR27" si="33">AL20/$AR$2</f>
        <v>1714.2857142857142</v>
      </c>
      <c r="AS20" s="69">
        <f t="shared" ref="AS20:AS27" si="34">IF(AR20&lt;&gt;0,AQ20/AR20,0)</f>
        <v>0.47381055555555562</v>
      </c>
      <c r="AT20" s="19">
        <f>AO20/$AR$2</f>
        <v>0</v>
      </c>
      <c r="AU20" s="78">
        <f t="shared" si="26"/>
        <v>0</v>
      </c>
      <c r="AV20" s="166">
        <f t="shared" si="27"/>
        <v>1</v>
      </c>
      <c r="AW20" s="117">
        <f t="shared" si="28"/>
        <v>22742.906666666666</v>
      </c>
      <c r="AX20" s="78">
        <f t="shared" si="29"/>
        <v>0.47381055555555551</v>
      </c>
    </row>
    <row r="21" spans="1:50" x14ac:dyDescent="0.25">
      <c r="A21" s="156">
        <v>32</v>
      </c>
      <c r="B21" s="18">
        <f t="shared" si="20"/>
        <v>3</v>
      </c>
      <c r="C21" s="88" t="str">
        <f t="shared" si="20"/>
        <v>8BAGS</v>
      </c>
      <c r="D21" s="92" t="str">
        <f t="shared" si="20"/>
        <v>8BAGS Київ ТЦ "Океан"</v>
      </c>
      <c r="E21" s="10">
        <f t="shared" ref="E21:AF21" si="35">IFERROR(E7/E$31,0)</f>
        <v>0</v>
      </c>
      <c r="F21" s="10">
        <f t="shared" si="35"/>
        <v>0</v>
      </c>
      <c r="G21" s="2">
        <f t="shared" si="35"/>
        <v>0</v>
      </c>
      <c r="H21" s="10">
        <f t="shared" si="35"/>
        <v>0</v>
      </c>
      <c r="I21" s="10">
        <f t="shared" si="35"/>
        <v>0</v>
      </c>
      <c r="J21" s="10">
        <f t="shared" si="35"/>
        <v>0</v>
      </c>
      <c r="K21" s="10">
        <f t="shared" si="35"/>
        <v>0</v>
      </c>
      <c r="L21" s="10">
        <f t="shared" si="35"/>
        <v>0</v>
      </c>
      <c r="M21" s="3">
        <f t="shared" si="35"/>
        <v>0</v>
      </c>
      <c r="N21" s="2">
        <f t="shared" si="35"/>
        <v>0</v>
      </c>
      <c r="O21" s="10">
        <f t="shared" si="35"/>
        <v>0</v>
      </c>
      <c r="P21" s="10">
        <f t="shared" si="35"/>
        <v>0</v>
      </c>
      <c r="Q21" s="10">
        <f t="shared" si="35"/>
        <v>0</v>
      </c>
      <c r="R21" s="10">
        <f t="shared" si="35"/>
        <v>0</v>
      </c>
      <c r="S21" s="10">
        <f t="shared" si="35"/>
        <v>0</v>
      </c>
      <c r="T21" s="3">
        <f t="shared" si="35"/>
        <v>0</v>
      </c>
      <c r="U21" s="2">
        <f t="shared" si="35"/>
        <v>0</v>
      </c>
      <c r="V21" s="10">
        <f t="shared" si="35"/>
        <v>0</v>
      </c>
      <c r="W21" s="10">
        <f t="shared" si="35"/>
        <v>0</v>
      </c>
      <c r="X21" s="10">
        <f t="shared" si="35"/>
        <v>0</v>
      </c>
      <c r="Y21" s="10">
        <f t="shared" si="35"/>
        <v>0</v>
      </c>
      <c r="Z21" s="10">
        <f t="shared" si="35"/>
        <v>0</v>
      </c>
      <c r="AA21" s="3">
        <f t="shared" si="35"/>
        <v>0</v>
      </c>
      <c r="AB21" s="2">
        <f t="shared" si="35"/>
        <v>0</v>
      </c>
      <c r="AC21" s="10">
        <f t="shared" si="35"/>
        <v>0</v>
      </c>
      <c r="AD21" s="10">
        <f t="shared" si="35"/>
        <v>0</v>
      </c>
      <c r="AE21" s="10">
        <f t="shared" si="35"/>
        <v>0</v>
      </c>
      <c r="AF21" s="10">
        <f t="shared" si="35"/>
        <v>0</v>
      </c>
      <c r="AG21" s="10"/>
      <c r="AH21" s="10"/>
      <c r="AI21" s="3"/>
      <c r="AK21" s="117">
        <f t="shared" si="31"/>
        <v>0</v>
      </c>
      <c r="AL21" s="110">
        <f t="shared" si="22"/>
        <v>0</v>
      </c>
      <c r="AM21" s="78">
        <f t="shared" si="32"/>
        <v>0</v>
      </c>
      <c r="AO21" s="86">
        <f t="shared" si="23"/>
        <v>0</v>
      </c>
      <c r="AP21" s="166">
        <f t="shared" si="24"/>
        <v>0</v>
      </c>
      <c r="AQ21" s="70">
        <f t="shared" si="25"/>
        <v>0</v>
      </c>
      <c r="AR21" s="19">
        <f t="shared" si="33"/>
        <v>0</v>
      </c>
      <c r="AS21" s="69">
        <f t="shared" si="34"/>
        <v>0</v>
      </c>
      <c r="AT21" s="19">
        <f>AO21/$AR$2</f>
        <v>0</v>
      </c>
      <c r="AU21" s="78">
        <f t="shared" si="26"/>
        <v>0</v>
      </c>
      <c r="AV21" s="166">
        <f t="shared" si="27"/>
        <v>0</v>
      </c>
      <c r="AW21" s="117">
        <f t="shared" si="28"/>
        <v>0</v>
      </c>
      <c r="AX21" s="78">
        <f t="shared" si="29"/>
        <v>0</v>
      </c>
    </row>
    <row r="22" spans="1:50" x14ac:dyDescent="0.25">
      <c r="A22" s="156">
        <v>31</v>
      </c>
      <c r="B22" s="18">
        <f t="shared" si="20"/>
        <v>4</v>
      </c>
      <c r="C22" s="88" t="str">
        <f t="shared" si="20"/>
        <v>8BAGS</v>
      </c>
      <c r="D22" s="92" t="str">
        <f t="shared" si="20"/>
        <v>8BAGS Харків</v>
      </c>
      <c r="E22" s="10">
        <f t="shared" ref="E22:AF22" si="36">IFERROR(E8/E$31,0)</f>
        <v>0</v>
      </c>
      <c r="F22" s="10">
        <f t="shared" si="36"/>
        <v>178.66666666666666</v>
      </c>
      <c r="G22" s="2">
        <f t="shared" si="36"/>
        <v>0</v>
      </c>
      <c r="H22" s="10">
        <f t="shared" si="36"/>
        <v>177.06666666666666</v>
      </c>
      <c r="I22" s="10">
        <f t="shared" si="36"/>
        <v>0</v>
      </c>
      <c r="J22" s="10">
        <f t="shared" si="36"/>
        <v>494.4</v>
      </c>
      <c r="K22" s="10">
        <f t="shared" si="36"/>
        <v>297.60000000000002</v>
      </c>
      <c r="L22" s="10">
        <f t="shared" si="36"/>
        <v>12.266666666666667</v>
      </c>
      <c r="M22" s="3">
        <f t="shared" si="36"/>
        <v>309.60000000000002</v>
      </c>
      <c r="N22" s="2">
        <f t="shared" si="36"/>
        <v>324.26666666666665</v>
      </c>
      <c r="O22" s="10">
        <f t="shared" si="36"/>
        <v>750.26666666666665</v>
      </c>
      <c r="P22" s="10">
        <f t="shared" si="36"/>
        <v>533.06666666666672</v>
      </c>
      <c r="Q22" s="10">
        <f t="shared" si="36"/>
        <v>252</v>
      </c>
      <c r="R22" s="10">
        <f t="shared" si="36"/>
        <v>1419.2933333333333</v>
      </c>
      <c r="S22" s="10">
        <f t="shared" si="36"/>
        <v>-220</v>
      </c>
      <c r="T22" s="3">
        <f t="shared" si="36"/>
        <v>210.66666666666666</v>
      </c>
      <c r="U22" s="2">
        <f t="shared" si="36"/>
        <v>0</v>
      </c>
      <c r="V22" s="10">
        <f t="shared" si="36"/>
        <v>464.64</v>
      </c>
      <c r="W22" s="10">
        <f t="shared" si="36"/>
        <v>130.66666666666666</v>
      </c>
      <c r="X22" s="10">
        <f t="shared" si="36"/>
        <v>220</v>
      </c>
      <c r="Y22" s="10">
        <f t="shared" si="36"/>
        <v>0</v>
      </c>
      <c r="Z22" s="10">
        <f t="shared" si="36"/>
        <v>0</v>
      </c>
      <c r="AA22" s="3">
        <f t="shared" si="36"/>
        <v>0</v>
      </c>
      <c r="AB22" s="2">
        <f t="shared" si="36"/>
        <v>0</v>
      </c>
      <c r="AC22" s="10">
        <f t="shared" si="36"/>
        <v>322.66666666666669</v>
      </c>
      <c r="AD22" s="10">
        <f t="shared" si="36"/>
        <v>835.73333333333335</v>
      </c>
      <c r="AE22" s="10">
        <f t="shared" si="36"/>
        <v>358.72</v>
      </c>
      <c r="AF22" s="10">
        <f t="shared" si="36"/>
        <v>50.666666666666664</v>
      </c>
      <c r="AG22" s="10"/>
      <c r="AH22" s="10"/>
      <c r="AI22" s="3"/>
      <c r="AK22" s="117">
        <f t="shared" si="31"/>
        <v>7122.2533333333349</v>
      </c>
      <c r="AL22" s="110">
        <f t="shared" si="22"/>
        <v>16000</v>
      </c>
      <c r="AM22" s="78">
        <f t="shared" si="32"/>
        <v>0.44514083333333343</v>
      </c>
      <c r="AO22" s="86">
        <f t="shared" si="23"/>
        <v>0</v>
      </c>
      <c r="AP22" s="166">
        <f t="shared" si="24"/>
        <v>0</v>
      </c>
      <c r="AQ22" s="70">
        <f t="shared" si="25"/>
        <v>254.36619047619052</v>
      </c>
      <c r="AR22" s="19">
        <f t="shared" si="33"/>
        <v>571.42857142857144</v>
      </c>
      <c r="AS22" s="69">
        <f t="shared" si="34"/>
        <v>0.44514083333333343</v>
      </c>
      <c r="AT22" s="19">
        <f>AO22/$AR$2</f>
        <v>0</v>
      </c>
      <c r="AU22" s="78">
        <f t="shared" si="26"/>
        <v>0</v>
      </c>
      <c r="AV22" s="166">
        <f t="shared" si="27"/>
        <v>1</v>
      </c>
      <c r="AW22" s="117">
        <f t="shared" si="28"/>
        <v>7122.2533333333331</v>
      </c>
      <c r="AX22" s="78">
        <f t="shared" si="29"/>
        <v>0.44514083333333332</v>
      </c>
    </row>
    <row r="23" spans="1:50" x14ac:dyDescent="0.25">
      <c r="A23" s="156">
        <v>29</v>
      </c>
      <c r="B23" s="18">
        <f t="shared" si="20"/>
        <v>5</v>
      </c>
      <c r="C23" s="88" t="str">
        <f t="shared" si="20"/>
        <v>8BAGS</v>
      </c>
      <c r="D23" s="92" t="str">
        <f t="shared" si="20"/>
        <v>8BAGS Львів</v>
      </c>
      <c r="E23" s="10">
        <f t="shared" ref="E23:AF23" si="37">IFERROR(E9/E$31,0)</f>
        <v>40</v>
      </c>
      <c r="F23" s="10">
        <f t="shared" si="37"/>
        <v>0</v>
      </c>
      <c r="G23" s="2">
        <f t="shared" si="37"/>
        <v>73.599999999999994</v>
      </c>
      <c r="H23" s="10">
        <f t="shared" si="37"/>
        <v>534.82666666666671</v>
      </c>
      <c r="I23" s="10">
        <f t="shared" si="37"/>
        <v>1664</v>
      </c>
      <c r="J23" s="10">
        <f t="shared" si="37"/>
        <v>142.4</v>
      </c>
      <c r="K23" s="10">
        <f t="shared" si="37"/>
        <v>0</v>
      </c>
      <c r="L23" s="10">
        <f t="shared" si="37"/>
        <v>472</v>
      </c>
      <c r="M23" s="3">
        <f t="shared" si="37"/>
        <v>26.666666666666668</v>
      </c>
      <c r="N23" s="2">
        <f t="shared" si="37"/>
        <v>0</v>
      </c>
      <c r="O23" s="10">
        <f t="shared" si="37"/>
        <v>0</v>
      </c>
      <c r="P23" s="10">
        <f t="shared" si="37"/>
        <v>0</v>
      </c>
      <c r="Q23" s="10">
        <f t="shared" si="37"/>
        <v>2556.6666666666665</v>
      </c>
      <c r="R23" s="10">
        <f t="shared" si="37"/>
        <v>0</v>
      </c>
      <c r="S23" s="10">
        <f t="shared" si="37"/>
        <v>221.33333333333334</v>
      </c>
      <c r="T23" s="3">
        <f t="shared" si="37"/>
        <v>0</v>
      </c>
      <c r="U23" s="2">
        <f t="shared" si="37"/>
        <v>490.66666666666669</v>
      </c>
      <c r="V23" s="10">
        <f t="shared" si="37"/>
        <v>766.93333333333328</v>
      </c>
      <c r="W23" s="10">
        <f t="shared" si="37"/>
        <v>490.8</v>
      </c>
      <c r="X23" s="10">
        <f t="shared" si="37"/>
        <v>0</v>
      </c>
      <c r="Y23" s="10">
        <f t="shared" si="37"/>
        <v>0</v>
      </c>
      <c r="Z23" s="10">
        <f t="shared" si="37"/>
        <v>480</v>
      </c>
      <c r="AA23" s="3">
        <f t="shared" si="37"/>
        <v>37.333333333333336</v>
      </c>
      <c r="AB23" s="2">
        <f t="shared" si="37"/>
        <v>749.06666666666672</v>
      </c>
      <c r="AC23" s="10">
        <f t="shared" si="37"/>
        <v>2003.92</v>
      </c>
      <c r="AD23" s="10">
        <f t="shared" si="37"/>
        <v>1345.8666666666666</v>
      </c>
      <c r="AE23" s="10">
        <f t="shared" si="37"/>
        <v>0</v>
      </c>
      <c r="AF23" s="10">
        <f t="shared" si="37"/>
        <v>26.666666666666668</v>
      </c>
      <c r="AG23" s="10"/>
      <c r="AH23" s="10"/>
      <c r="AI23" s="3"/>
      <c r="AK23" s="117">
        <f t="shared" si="31"/>
        <v>12122.746666666666</v>
      </c>
      <c r="AL23" s="110">
        <f t="shared" si="22"/>
        <v>14666.666666666666</v>
      </c>
      <c r="AM23" s="78">
        <f t="shared" si="32"/>
        <v>0.82655090909090911</v>
      </c>
      <c r="AO23" s="86">
        <f t="shared" si="23"/>
        <v>0</v>
      </c>
      <c r="AP23" s="166">
        <f t="shared" si="24"/>
        <v>0</v>
      </c>
      <c r="AQ23" s="70">
        <f t="shared" si="25"/>
        <v>432.95523809523809</v>
      </c>
      <c r="AR23" s="19">
        <f t="shared" si="33"/>
        <v>523.80952380952374</v>
      </c>
      <c r="AS23" s="69">
        <f t="shared" si="34"/>
        <v>0.82655090909090922</v>
      </c>
      <c r="AT23" s="19">
        <f t="shared" ref="AT23:AT27" si="38">AO23/$AR$2</f>
        <v>0</v>
      </c>
      <c r="AU23" s="78">
        <f t="shared" si="26"/>
        <v>0</v>
      </c>
      <c r="AV23" s="166">
        <f t="shared" si="27"/>
        <v>1</v>
      </c>
      <c r="AW23" s="117">
        <f t="shared" si="28"/>
        <v>12122.746666666666</v>
      </c>
      <c r="AX23" s="78">
        <f t="shared" si="29"/>
        <v>0.82655090909090911</v>
      </c>
    </row>
    <row r="24" spans="1:50" x14ac:dyDescent="0.25">
      <c r="A24" s="156">
        <v>10</v>
      </c>
      <c r="B24" s="18">
        <f t="shared" si="20"/>
        <v>6</v>
      </c>
      <c r="C24" s="88" t="str">
        <f t="shared" si="20"/>
        <v>FURLA</v>
      </c>
      <c r="D24" s="92" t="str">
        <f t="shared" si="20"/>
        <v>Фурла Київ ТЦ "Океан"</v>
      </c>
      <c r="E24" s="10">
        <f t="shared" ref="E24:AF24" si="39">IFERROR(E10/E$31,0)</f>
        <v>0</v>
      </c>
      <c r="F24" s="10">
        <f t="shared" si="39"/>
        <v>405.6</v>
      </c>
      <c r="G24" s="2">
        <f t="shared" si="39"/>
        <v>653.33333333333337</v>
      </c>
      <c r="H24" s="10">
        <f t="shared" si="39"/>
        <v>1528.64</v>
      </c>
      <c r="I24" s="10">
        <f t="shared" si="39"/>
        <v>384.49333333333334</v>
      </c>
      <c r="J24" s="10">
        <f t="shared" si="39"/>
        <v>0</v>
      </c>
      <c r="K24" s="10">
        <f t="shared" si="39"/>
        <v>1348.2133333333334</v>
      </c>
      <c r="L24" s="10">
        <f t="shared" si="39"/>
        <v>383.52</v>
      </c>
      <c r="M24" s="3">
        <f t="shared" si="39"/>
        <v>740.4</v>
      </c>
      <c r="N24" s="2">
        <f t="shared" si="39"/>
        <v>492.13333333333333</v>
      </c>
      <c r="O24" s="10">
        <f t="shared" si="39"/>
        <v>1719.7066666666667</v>
      </c>
      <c r="P24" s="10">
        <f t="shared" si="39"/>
        <v>2074.6666666666665</v>
      </c>
      <c r="Q24" s="10">
        <f t="shared" si="39"/>
        <v>1636</v>
      </c>
      <c r="R24" s="10">
        <f t="shared" si="39"/>
        <v>1003.5066666666667</v>
      </c>
      <c r="S24" s="10">
        <f t="shared" si="39"/>
        <v>0</v>
      </c>
      <c r="T24" s="3">
        <f t="shared" si="39"/>
        <v>927.96</v>
      </c>
      <c r="U24" s="2">
        <f t="shared" si="39"/>
        <v>220</v>
      </c>
      <c r="V24" s="10">
        <f t="shared" si="39"/>
        <v>1434.1333333333334</v>
      </c>
      <c r="W24" s="10">
        <f t="shared" si="39"/>
        <v>1085.8133333333333</v>
      </c>
      <c r="X24" s="10">
        <f t="shared" si="39"/>
        <v>467.16</v>
      </c>
      <c r="Y24" s="10">
        <f t="shared" si="39"/>
        <v>0</v>
      </c>
      <c r="Z24" s="10">
        <f t="shared" si="39"/>
        <v>697.44</v>
      </c>
      <c r="AA24" s="3">
        <f t="shared" si="39"/>
        <v>947.6</v>
      </c>
      <c r="AB24" s="2">
        <f t="shared" si="39"/>
        <v>704.5333333333333</v>
      </c>
      <c r="AC24" s="10">
        <f t="shared" si="39"/>
        <v>1413.12</v>
      </c>
      <c r="AD24" s="10">
        <f t="shared" si="39"/>
        <v>1090.5333333333333</v>
      </c>
      <c r="AE24" s="10">
        <f t="shared" si="39"/>
        <v>461.88</v>
      </c>
      <c r="AF24" s="10">
        <f t="shared" si="39"/>
        <v>258.66666666666669</v>
      </c>
      <c r="AG24" s="10"/>
      <c r="AH24" s="10"/>
      <c r="AI24" s="3"/>
      <c r="AK24" s="117">
        <f t="shared" si="31"/>
        <v>22079.05333333333</v>
      </c>
      <c r="AL24" s="110">
        <f t="shared" si="22"/>
        <v>33333.333333333336</v>
      </c>
      <c r="AM24" s="78">
        <f t="shared" si="32"/>
        <v>0.66237159999999984</v>
      </c>
      <c r="AO24" s="86">
        <f t="shared" si="23"/>
        <v>36647.821333333326</v>
      </c>
      <c r="AP24" s="166">
        <f t="shared" si="24"/>
        <v>1</v>
      </c>
      <c r="AQ24" s="70">
        <f t="shared" si="25"/>
        <v>788.53761904761893</v>
      </c>
      <c r="AR24" s="19">
        <f t="shared" si="33"/>
        <v>1190.4761904761906</v>
      </c>
      <c r="AS24" s="69">
        <f t="shared" si="34"/>
        <v>0.66237159999999984</v>
      </c>
      <c r="AT24" s="19">
        <f t="shared" si="38"/>
        <v>1308.8507619047616</v>
      </c>
      <c r="AU24" s="78">
        <f t="shared" si="26"/>
        <v>-0.39753435456608854</v>
      </c>
      <c r="AV24" s="166">
        <f t="shared" si="27"/>
        <v>1</v>
      </c>
      <c r="AW24" s="117">
        <f t="shared" si="28"/>
        <v>22079.053333333333</v>
      </c>
      <c r="AX24" s="78">
        <f t="shared" si="29"/>
        <v>0.66237159999999995</v>
      </c>
    </row>
    <row r="25" spans="1:50" x14ac:dyDescent="0.25">
      <c r="A25" s="156">
        <v>33</v>
      </c>
      <c r="B25" s="18">
        <f t="shared" si="20"/>
        <v>7</v>
      </c>
      <c r="C25" s="88" t="str">
        <f t="shared" si="20"/>
        <v>FURLA</v>
      </c>
      <c r="D25" s="92" t="str">
        <f t="shared" si="20"/>
        <v>Фурла Київ ТЦ "Гулливер"</v>
      </c>
      <c r="E25" s="10">
        <f t="shared" ref="E25:AF25" si="40">IFERROR(E11/E$31,0)</f>
        <v>0</v>
      </c>
      <c r="F25" s="10">
        <f t="shared" si="40"/>
        <v>0</v>
      </c>
      <c r="G25" s="2">
        <f t="shared" si="40"/>
        <v>0</v>
      </c>
      <c r="H25" s="10">
        <f t="shared" si="40"/>
        <v>0</v>
      </c>
      <c r="I25" s="10">
        <f t="shared" si="40"/>
        <v>0</v>
      </c>
      <c r="J25" s="10">
        <f t="shared" si="40"/>
        <v>0</v>
      </c>
      <c r="K25" s="10">
        <f t="shared" si="40"/>
        <v>0</v>
      </c>
      <c r="L25" s="10">
        <f t="shared" si="40"/>
        <v>0</v>
      </c>
      <c r="M25" s="3">
        <f t="shared" si="40"/>
        <v>0</v>
      </c>
      <c r="N25" s="2">
        <f t="shared" si="40"/>
        <v>0</v>
      </c>
      <c r="O25" s="10">
        <f t="shared" si="40"/>
        <v>0</v>
      </c>
      <c r="P25" s="10">
        <f t="shared" si="40"/>
        <v>0</v>
      </c>
      <c r="Q25" s="10">
        <f t="shared" si="40"/>
        <v>0</v>
      </c>
      <c r="R25" s="10">
        <f t="shared" si="40"/>
        <v>0</v>
      </c>
      <c r="S25" s="10">
        <f t="shared" si="40"/>
        <v>0</v>
      </c>
      <c r="T25" s="3">
        <f t="shared" si="40"/>
        <v>0</v>
      </c>
      <c r="U25" s="2">
        <f t="shared" si="40"/>
        <v>0</v>
      </c>
      <c r="V25" s="10">
        <f t="shared" si="40"/>
        <v>0</v>
      </c>
      <c r="W25" s="10">
        <f t="shared" si="40"/>
        <v>0</v>
      </c>
      <c r="X25" s="10">
        <f t="shared" si="40"/>
        <v>0</v>
      </c>
      <c r="Y25" s="10">
        <f t="shared" si="40"/>
        <v>0</v>
      </c>
      <c r="Z25" s="10">
        <f t="shared" si="40"/>
        <v>0</v>
      </c>
      <c r="AA25" s="3">
        <f t="shared" si="40"/>
        <v>0</v>
      </c>
      <c r="AB25" s="2">
        <f t="shared" si="40"/>
        <v>0</v>
      </c>
      <c r="AC25" s="10">
        <f t="shared" si="40"/>
        <v>0</v>
      </c>
      <c r="AD25" s="10">
        <f t="shared" si="40"/>
        <v>0</v>
      </c>
      <c r="AE25" s="10">
        <f t="shared" si="40"/>
        <v>0</v>
      </c>
      <c r="AF25" s="10">
        <f t="shared" si="40"/>
        <v>0</v>
      </c>
      <c r="AG25" s="10"/>
      <c r="AH25" s="10"/>
      <c r="AI25" s="3"/>
      <c r="AK25" s="117">
        <f t="shared" si="31"/>
        <v>0</v>
      </c>
      <c r="AL25" s="110">
        <f t="shared" si="22"/>
        <v>0</v>
      </c>
      <c r="AM25" s="78">
        <f t="shared" si="32"/>
        <v>0</v>
      </c>
      <c r="AO25" s="86">
        <f t="shared" si="23"/>
        <v>0</v>
      </c>
      <c r="AP25" s="166">
        <f t="shared" si="24"/>
        <v>0</v>
      </c>
      <c r="AQ25" s="70">
        <f t="shared" si="25"/>
        <v>0</v>
      </c>
      <c r="AR25" s="19">
        <f t="shared" si="33"/>
        <v>0</v>
      </c>
      <c r="AS25" s="69">
        <f t="shared" si="34"/>
        <v>0</v>
      </c>
      <c r="AT25" s="19">
        <f t="shared" si="38"/>
        <v>0</v>
      </c>
      <c r="AU25" s="78">
        <f t="shared" si="26"/>
        <v>0</v>
      </c>
      <c r="AV25" s="166">
        <f t="shared" si="27"/>
        <v>0</v>
      </c>
      <c r="AW25" s="117">
        <f t="shared" si="28"/>
        <v>0</v>
      </c>
      <c r="AX25" s="78">
        <f t="shared" si="29"/>
        <v>0</v>
      </c>
    </row>
    <row r="26" spans="1:50" x14ac:dyDescent="0.25">
      <c r="A26" s="156">
        <v>34</v>
      </c>
      <c r="B26" s="18">
        <f t="shared" si="20"/>
        <v>8</v>
      </c>
      <c r="C26" s="88" t="str">
        <f t="shared" si="20"/>
        <v>DKNY</v>
      </c>
      <c r="D26" s="92" t="str">
        <f t="shared" si="20"/>
        <v>DKNY Київ ТЦ "Океан"</v>
      </c>
      <c r="E26" s="10">
        <f t="shared" ref="E26:AF26" si="41">IFERROR(E12/E$31,0)</f>
        <v>0</v>
      </c>
      <c r="F26" s="10">
        <f t="shared" si="41"/>
        <v>0</v>
      </c>
      <c r="G26" s="2">
        <f t="shared" si="41"/>
        <v>0</v>
      </c>
      <c r="H26" s="10">
        <f t="shared" si="41"/>
        <v>0</v>
      </c>
      <c r="I26" s="10">
        <f t="shared" si="41"/>
        <v>0</v>
      </c>
      <c r="J26" s="10">
        <f t="shared" si="41"/>
        <v>0</v>
      </c>
      <c r="K26" s="10">
        <f t="shared" si="41"/>
        <v>0</v>
      </c>
      <c r="L26" s="10">
        <f t="shared" si="41"/>
        <v>0</v>
      </c>
      <c r="M26" s="3">
        <f t="shared" si="41"/>
        <v>0</v>
      </c>
      <c r="N26" s="2">
        <f t="shared" si="41"/>
        <v>0</v>
      </c>
      <c r="O26" s="10">
        <f t="shared" si="41"/>
        <v>0</v>
      </c>
      <c r="P26" s="10">
        <f t="shared" si="41"/>
        <v>0</v>
      </c>
      <c r="Q26" s="10">
        <f t="shared" si="41"/>
        <v>0</v>
      </c>
      <c r="R26" s="10">
        <f t="shared" si="41"/>
        <v>0</v>
      </c>
      <c r="S26" s="10">
        <f t="shared" si="41"/>
        <v>0</v>
      </c>
      <c r="T26" s="3">
        <f t="shared" si="41"/>
        <v>0</v>
      </c>
      <c r="U26" s="2">
        <f t="shared" si="41"/>
        <v>0</v>
      </c>
      <c r="V26" s="10">
        <f t="shared" si="41"/>
        <v>0</v>
      </c>
      <c r="W26" s="10">
        <f t="shared" si="41"/>
        <v>0</v>
      </c>
      <c r="X26" s="10">
        <f t="shared" si="41"/>
        <v>0</v>
      </c>
      <c r="Y26" s="10">
        <f t="shared" si="41"/>
        <v>0</v>
      </c>
      <c r="Z26" s="10">
        <f t="shared" si="41"/>
        <v>0</v>
      </c>
      <c r="AA26" s="3">
        <f t="shared" si="41"/>
        <v>0</v>
      </c>
      <c r="AB26" s="2">
        <f t="shared" si="41"/>
        <v>0</v>
      </c>
      <c r="AC26" s="10">
        <f t="shared" si="41"/>
        <v>0</v>
      </c>
      <c r="AD26" s="10">
        <f t="shared" si="41"/>
        <v>0</v>
      </c>
      <c r="AE26" s="10">
        <f t="shared" si="41"/>
        <v>0</v>
      </c>
      <c r="AF26" s="10">
        <f t="shared" si="41"/>
        <v>0</v>
      </c>
      <c r="AG26" s="10"/>
      <c r="AH26" s="10"/>
      <c r="AI26" s="3"/>
      <c r="AK26" s="117">
        <f t="shared" si="31"/>
        <v>0</v>
      </c>
      <c r="AL26" s="110">
        <f t="shared" si="22"/>
        <v>0</v>
      </c>
      <c r="AM26" s="78">
        <f t="shared" si="32"/>
        <v>0</v>
      </c>
      <c r="AO26" s="86">
        <f t="shared" si="23"/>
        <v>0</v>
      </c>
      <c r="AP26" s="166">
        <f t="shared" si="24"/>
        <v>0</v>
      </c>
      <c r="AQ26" s="70">
        <f t="shared" si="25"/>
        <v>0</v>
      </c>
      <c r="AR26" s="19">
        <f t="shared" si="33"/>
        <v>0</v>
      </c>
      <c r="AS26" s="69">
        <f t="shared" si="34"/>
        <v>0</v>
      </c>
      <c r="AT26" s="19">
        <f t="shared" si="38"/>
        <v>0</v>
      </c>
      <c r="AU26" s="78">
        <f t="shared" si="26"/>
        <v>0</v>
      </c>
      <c r="AV26" s="166">
        <f t="shared" si="27"/>
        <v>0</v>
      </c>
      <c r="AW26" s="117">
        <f t="shared" si="28"/>
        <v>0</v>
      </c>
      <c r="AX26" s="78">
        <f t="shared" si="29"/>
        <v>0</v>
      </c>
    </row>
    <row r="27" spans="1:50" x14ac:dyDescent="0.25">
      <c r="A27" s="156">
        <v>14</v>
      </c>
      <c r="B27" s="18">
        <f t="shared" si="20"/>
        <v>9</v>
      </c>
      <c r="C27" s="88" t="str">
        <f t="shared" si="20"/>
        <v>U-MIX</v>
      </c>
      <c r="D27" s="92" t="str">
        <f t="shared" si="20"/>
        <v>U-MIX Київ ТЦ "Гулливер"</v>
      </c>
      <c r="E27" s="10">
        <f t="shared" ref="E27:AF28" si="42">IFERROR(E13/E$31,0)</f>
        <v>128</v>
      </c>
      <c r="F27" s="10">
        <f t="shared" si="42"/>
        <v>112.53333333333333</v>
      </c>
      <c r="G27" s="2">
        <f t="shared" si="42"/>
        <v>76.533333333333331</v>
      </c>
      <c r="H27" s="10">
        <f t="shared" si="42"/>
        <v>112</v>
      </c>
      <c r="I27" s="10">
        <f t="shared" si="42"/>
        <v>90.666666666666671</v>
      </c>
      <c r="J27" s="10">
        <f t="shared" si="42"/>
        <v>474.66666666666669</v>
      </c>
      <c r="K27" s="10">
        <f t="shared" si="42"/>
        <v>0</v>
      </c>
      <c r="L27" s="10">
        <f t="shared" si="42"/>
        <v>90.666666666666671</v>
      </c>
      <c r="M27" s="3">
        <f t="shared" si="42"/>
        <v>280</v>
      </c>
      <c r="N27" s="2">
        <f t="shared" si="42"/>
        <v>56</v>
      </c>
      <c r="O27" s="10">
        <f t="shared" si="42"/>
        <v>360</v>
      </c>
      <c r="P27" s="10">
        <f t="shared" si="42"/>
        <v>194.66666666666666</v>
      </c>
      <c r="Q27" s="10">
        <f t="shared" si="42"/>
        <v>332</v>
      </c>
      <c r="R27" s="10">
        <f t="shared" si="42"/>
        <v>367.94666666666666</v>
      </c>
      <c r="S27" s="10">
        <f t="shared" si="42"/>
        <v>48</v>
      </c>
      <c r="T27" s="3">
        <f t="shared" si="42"/>
        <v>314.13333333333333</v>
      </c>
      <c r="U27" s="2">
        <f t="shared" si="42"/>
        <v>13.333333333333334</v>
      </c>
      <c r="V27" s="10">
        <f t="shared" si="42"/>
        <v>577.06666666666672</v>
      </c>
      <c r="W27" s="10">
        <f t="shared" si="42"/>
        <v>88</v>
      </c>
      <c r="X27" s="10">
        <f t="shared" si="42"/>
        <v>143.19999999999999</v>
      </c>
      <c r="Y27" s="10">
        <f t="shared" si="42"/>
        <v>0</v>
      </c>
      <c r="Z27" s="10">
        <f t="shared" si="42"/>
        <v>78.13333333333334</v>
      </c>
      <c r="AA27" s="3">
        <f t="shared" si="42"/>
        <v>201.06666666666666</v>
      </c>
      <c r="AB27" s="2">
        <f t="shared" si="42"/>
        <v>0</v>
      </c>
      <c r="AC27" s="10">
        <f t="shared" si="42"/>
        <v>135.86666666666667</v>
      </c>
      <c r="AD27" s="10">
        <f t="shared" si="42"/>
        <v>230.10666666666665</v>
      </c>
      <c r="AE27" s="10">
        <f t="shared" si="42"/>
        <v>58</v>
      </c>
      <c r="AF27" s="10">
        <f t="shared" si="42"/>
        <v>32</v>
      </c>
      <c r="AG27" s="10"/>
      <c r="AH27" s="10"/>
      <c r="AI27" s="3"/>
      <c r="AK27" s="117">
        <f t="shared" si="31"/>
        <v>4594.586666666667</v>
      </c>
      <c r="AL27" s="110">
        <f t="shared" si="22"/>
        <v>8800</v>
      </c>
      <c r="AM27" s="78">
        <f t="shared" si="32"/>
        <v>0.52211212121212125</v>
      </c>
      <c r="AO27" s="86">
        <f t="shared" si="23"/>
        <v>5345.4933333333329</v>
      </c>
      <c r="AP27" s="166">
        <f t="shared" si="24"/>
        <v>1</v>
      </c>
      <c r="AQ27" s="70">
        <f t="shared" si="25"/>
        <v>164.09238095238098</v>
      </c>
      <c r="AR27" s="19">
        <f t="shared" si="33"/>
        <v>314.28571428571428</v>
      </c>
      <c r="AS27" s="69">
        <f t="shared" si="34"/>
        <v>0.52211212121212136</v>
      </c>
      <c r="AT27" s="19">
        <f t="shared" si="38"/>
        <v>190.91047619047617</v>
      </c>
      <c r="AU27" s="78">
        <f t="shared" si="26"/>
        <v>-0.14047471764377217</v>
      </c>
      <c r="AV27" s="166">
        <f t="shared" si="27"/>
        <v>1</v>
      </c>
      <c r="AW27" s="117">
        <f t="shared" si="28"/>
        <v>4594.5866666666661</v>
      </c>
      <c r="AX27" s="78">
        <f t="shared" si="29"/>
        <v>0.52211212121212114</v>
      </c>
    </row>
    <row r="28" spans="1:50" x14ac:dyDescent="0.25">
      <c r="A28" s="156">
        <v>98</v>
      </c>
      <c r="B28" s="18">
        <f t="shared" si="20"/>
        <v>10</v>
      </c>
      <c r="C28" s="88" t="str">
        <f t="shared" si="20"/>
        <v>Online</v>
      </c>
      <c r="D28" s="92" t="str">
        <f t="shared" si="20"/>
        <v>Market Places</v>
      </c>
      <c r="E28" s="10">
        <f t="shared" si="42"/>
        <v>79.733333333333334</v>
      </c>
      <c r="F28" s="10">
        <f t="shared" si="42"/>
        <v>0</v>
      </c>
      <c r="G28" s="2">
        <f t="shared" si="42"/>
        <v>0</v>
      </c>
      <c r="H28" s="10">
        <f t="shared" si="42"/>
        <v>45.546666666666667</v>
      </c>
      <c r="I28" s="10">
        <f t="shared" si="42"/>
        <v>0</v>
      </c>
      <c r="J28" s="10">
        <f t="shared" si="42"/>
        <v>169.96</v>
      </c>
      <c r="K28" s="10">
        <f t="shared" si="42"/>
        <v>1306.4000000000001</v>
      </c>
      <c r="L28" s="10">
        <f t="shared" si="42"/>
        <v>35.466666666666669</v>
      </c>
      <c r="M28" s="3">
        <f t="shared" si="42"/>
        <v>25.386666666666667</v>
      </c>
      <c r="N28" s="2">
        <f t="shared" si="42"/>
        <v>108.26666666666667</v>
      </c>
      <c r="O28" s="10">
        <f t="shared" si="42"/>
        <v>0</v>
      </c>
      <c r="P28" s="10">
        <f t="shared" si="42"/>
        <v>210.93333333333334</v>
      </c>
      <c r="Q28" s="10">
        <f t="shared" si="42"/>
        <v>141.30666666666667</v>
      </c>
      <c r="R28" s="10">
        <f t="shared" si="42"/>
        <v>311.2</v>
      </c>
      <c r="S28" s="10">
        <f t="shared" si="42"/>
        <v>28</v>
      </c>
      <c r="T28" s="3">
        <f t="shared" si="42"/>
        <v>410</v>
      </c>
      <c r="U28" s="2">
        <f t="shared" si="42"/>
        <v>-206.73333333333332</v>
      </c>
      <c r="V28" s="10">
        <f t="shared" si="42"/>
        <v>132.53333333333333</v>
      </c>
      <c r="W28" s="10">
        <f t="shared" si="42"/>
        <v>0</v>
      </c>
      <c r="X28" s="10">
        <f t="shared" si="42"/>
        <v>0</v>
      </c>
      <c r="Y28" s="10">
        <f t="shared" si="42"/>
        <v>502.13333333333333</v>
      </c>
      <c r="Z28" s="10">
        <f t="shared" si="42"/>
        <v>65.333333333333329</v>
      </c>
      <c r="AA28" s="3">
        <f t="shared" si="42"/>
        <v>0</v>
      </c>
      <c r="AB28" s="2">
        <f t="shared" si="42"/>
        <v>88.666666666666671</v>
      </c>
      <c r="AC28" s="10">
        <f t="shared" si="42"/>
        <v>-339.73333333333335</v>
      </c>
      <c r="AD28" s="10">
        <f t="shared" si="42"/>
        <v>0</v>
      </c>
      <c r="AE28" s="10">
        <f t="shared" si="42"/>
        <v>225.86666666666667</v>
      </c>
      <c r="AF28" s="10">
        <f t="shared" si="42"/>
        <v>670.88</v>
      </c>
      <c r="AG28" s="10"/>
      <c r="AH28" s="10"/>
      <c r="AI28" s="3"/>
      <c r="AK28" s="117">
        <f t="shared" ref="AK28" si="43">SUM(E28:AI28)</f>
        <v>4011.1466666666674</v>
      </c>
      <c r="AL28" s="110">
        <f t="shared" si="22"/>
        <v>4011.1466666666665</v>
      </c>
      <c r="AM28" s="78">
        <f t="shared" ref="AM28" si="44">IF(AL28&lt;&gt;0,AK28/AL28,0)</f>
        <v>1.0000000000000002</v>
      </c>
      <c r="AO28" s="86">
        <f t="shared" si="23"/>
        <v>392</v>
      </c>
      <c r="AP28" s="166">
        <f t="shared" si="24"/>
        <v>1</v>
      </c>
      <c r="AQ28" s="70">
        <f t="shared" ref="AQ28" si="45">AVERAGE(E28:AI28)</f>
        <v>143.25523809523813</v>
      </c>
      <c r="AR28" s="19">
        <f t="shared" ref="AR28" si="46">AL28/$AR$2</f>
        <v>143.2552380952381</v>
      </c>
      <c r="AS28" s="69">
        <f t="shared" ref="AS28" si="47">IF(AR28&lt;&gt;0,AQ28/AR28,0)</f>
        <v>1.0000000000000002</v>
      </c>
      <c r="AT28" s="19">
        <f t="shared" ref="AT28" si="48">AO28/$AR$2</f>
        <v>14</v>
      </c>
      <c r="AU28" s="78">
        <f t="shared" si="26"/>
        <v>9.2325170068027216</v>
      </c>
      <c r="AV28" s="166">
        <f t="shared" si="27"/>
        <v>1</v>
      </c>
      <c r="AW28" s="117">
        <f t="shared" si="28"/>
        <v>4011.1466666666665</v>
      </c>
      <c r="AX28" s="78">
        <f t="shared" ref="AX28" si="49">IF(AL28&lt;&gt;0,AW28/AL28,0)</f>
        <v>1</v>
      </c>
    </row>
    <row r="29" spans="1:50" x14ac:dyDescent="0.25">
      <c r="B29" s="109"/>
      <c r="C29" s="89"/>
      <c r="D29" s="68"/>
      <c r="E29" s="105"/>
      <c r="F29" s="105"/>
      <c r="G29" s="106"/>
      <c r="H29" s="105"/>
      <c r="I29" s="105"/>
      <c r="J29" s="105"/>
      <c r="K29" s="105"/>
      <c r="L29" s="105"/>
      <c r="M29" s="107"/>
      <c r="N29" s="106"/>
      <c r="O29" s="105"/>
      <c r="P29" s="105"/>
      <c r="Q29" s="105"/>
      <c r="R29" s="105"/>
      <c r="S29" s="105"/>
      <c r="T29" s="107"/>
      <c r="U29" s="106"/>
      <c r="V29" s="105"/>
      <c r="W29" s="105"/>
      <c r="X29" s="105"/>
      <c r="Y29" s="105"/>
      <c r="Z29" s="105"/>
      <c r="AA29" s="107"/>
      <c r="AB29" s="106"/>
      <c r="AC29" s="105"/>
      <c r="AD29" s="105"/>
      <c r="AE29" s="105"/>
      <c r="AF29" s="105"/>
      <c r="AG29" s="105"/>
      <c r="AH29" s="105"/>
      <c r="AI29" s="107"/>
      <c r="AK29" s="118"/>
      <c r="AL29" s="111"/>
      <c r="AM29" s="79"/>
      <c r="AO29" s="86"/>
      <c r="AQ29" s="67"/>
      <c r="AR29" s="20"/>
      <c r="AS29" s="21"/>
      <c r="AT29" s="20"/>
      <c r="AU29" s="79"/>
      <c r="AW29" s="118"/>
      <c r="AX29" s="79"/>
    </row>
    <row r="30" spans="1:50" ht="15.75" thickBot="1" x14ac:dyDescent="0.3">
      <c r="B30" s="18"/>
      <c r="C30" s="88"/>
      <c r="D30" s="93" t="s">
        <v>311</v>
      </c>
      <c r="E30" s="22">
        <f t="shared" ref="E30:AF30" si="50">SUM(E19:E29)</f>
        <v>994.13333333333333</v>
      </c>
      <c r="F30" s="103">
        <f t="shared" si="50"/>
        <v>1170.24</v>
      </c>
      <c r="G30" s="104">
        <f t="shared" si="50"/>
        <v>1635.2533333333333</v>
      </c>
      <c r="H30" s="22">
        <f t="shared" si="50"/>
        <v>3704.32</v>
      </c>
      <c r="I30" s="22">
        <f t="shared" si="50"/>
        <v>3917.6933333333332</v>
      </c>
      <c r="J30" s="22">
        <f t="shared" si="50"/>
        <v>1740.6266666666668</v>
      </c>
      <c r="K30" s="22">
        <f t="shared" si="50"/>
        <v>3821.4133333333334</v>
      </c>
      <c r="L30" s="22">
        <f t="shared" si="50"/>
        <v>3412.88</v>
      </c>
      <c r="M30" s="103">
        <f t="shared" si="50"/>
        <v>2553.12</v>
      </c>
      <c r="N30" s="104">
        <f t="shared" si="50"/>
        <v>1721.4666666666665</v>
      </c>
      <c r="O30" s="22">
        <f t="shared" si="50"/>
        <v>5114.666666666667</v>
      </c>
      <c r="P30" s="22">
        <f t="shared" si="50"/>
        <v>5629.4400000000005</v>
      </c>
      <c r="Q30" s="22">
        <f t="shared" si="50"/>
        <v>9323.16</v>
      </c>
      <c r="R30" s="22">
        <f t="shared" si="50"/>
        <v>5806.4666666666662</v>
      </c>
      <c r="S30" s="22">
        <f t="shared" si="50"/>
        <v>575.20000000000005</v>
      </c>
      <c r="T30" s="103">
        <f t="shared" si="50"/>
        <v>3303.5600000000004</v>
      </c>
      <c r="U30" s="104">
        <f t="shared" si="50"/>
        <v>1471.6666666666667</v>
      </c>
      <c r="V30" s="22">
        <f t="shared" si="50"/>
        <v>5926.4400000000005</v>
      </c>
      <c r="W30" s="22">
        <f t="shared" si="50"/>
        <v>4183.413333333333</v>
      </c>
      <c r="X30" s="22">
        <f t="shared" si="50"/>
        <v>2527.56</v>
      </c>
      <c r="Y30" s="22">
        <f t="shared" si="50"/>
        <v>874.93333333333328</v>
      </c>
      <c r="Z30" s="22">
        <f t="shared" si="50"/>
        <v>1713.1733333333334</v>
      </c>
      <c r="AA30" s="103">
        <f t="shared" si="50"/>
        <v>1893.04</v>
      </c>
      <c r="AB30" s="104">
        <f t="shared" si="50"/>
        <v>1912.9333333333334</v>
      </c>
      <c r="AC30" s="22">
        <f t="shared" si="50"/>
        <v>4465.4399999999996</v>
      </c>
      <c r="AD30" s="22">
        <f t="shared" si="50"/>
        <v>5001.9733333333334</v>
      </c>
      <c r="AE30" s="22">
        <f t="shared" si="50"/>
        <v>1547.0266666666666</v>
      </c>
      <c r="AF30" s="22">
        <f t="shared" si="50"/>
        <v>1406.88</v>
      </c>
      <c r="AG30" s="22"/>
      <c r="AH30" s="22"/>
      <c r="AI30" s="103"/>
      <c r="AK30" s="119">
        <f>SUM(AK19:AK29)</f>
        <v>87348.12</v>
      </c>
      <c r="AL30" s="112">
        <f>SUM(AL19:AL29)</f>
        <v>146144.48000000001</v>
      </c>
      <c r="AM30" s="80">
        <f>IF(AL30&lt;&gt;0,AK30/AL30,0)</f>
        <v>0.59768333364352855</v>
      </c>
      <c r="AO30" s="122">
        <f>SUM(AO19:AO27)</f>
        <v>55734.389333333325</v>
      </c>
      <c r="AQ30" s="113">
        <f>AVERAGE(E30:AI30)</f>
        <v>3119.5757142857142</v>
      </c>
      <c r="AR30" s="114">
        <f>AL30/$AR$2</f>
        <v>5219.4457142857145</v>
      </c>
      <c r="AS30" s="115">
        <f>IF(AR30&lt;&gt;0,AQ30/AR30,0)</f>
        <v>0.59768333364352866</v>
      </c>
      <c r="AT30" s="114">
        <f t="shared" ref="AT30" si="51">AO30/$AR$2</f>
        <v>1990.5139047619045</v>
      </c>
      <c r="AU30" s="80">
        <f>IFERROR(SUMPRODUCT($AP19:$AP28,$AV19:$AV28,AW19:AW28)/SUMPRODUCT($AP19:$AP28,$AV19:$AV28,AO19:AO28)-1,0)</f>
        <v>-0.19182021376896208</v>
      </c>
      <c r="AW30" s="119">
        <f>SUM(AW19:AW29)</f>
        <v>87348.12</v>
      </c>
      <c r="AX30" s="80">
        <f>IF(AL30&lt;&gt;0,AW30/AL30,0)</f>
        <v>0.59768333364352855</v>
      </c>
    </row>
    <row r="31" spans="1:50" ht="15.75" thickBot="1" x14ac:dyDescent="0.3">
      <c r="B31" s="23"/>
      <c r="C31" s="94"/>
      <c r="D31" s="95" t="str">
        <f>B2</f>
        <v xml:space="preserve">USD rate : </v>
      </c>
      <c r="E31" s="11">
        <f t="shared" ref="E31:AF31" si="52">$C$2</f>
        <v>37.5</v>
      </c>
      <c r="F31" s="13">
        <f t="shared" si="52"/>
        <v>37.5</v>
      </c>
      <c r="G31" s="87">
        <f t="shared" si="52"/>
        <v>37.5</v>
      </c>
      <c r="H31" s="12">
        <f t="shared" si="52"/>
        <v>37.5</v>
      </c>
      <c r="I31" s="12">
        <f t="shared" si="52"/>
        <v>37.5</v>
      </c>
      <c r="J31" s="12">
        <f t="shared" si="52"/>
        <v>37.5</v>
      </c>
      <c r="K31" s="12">
        <f t="shared" si="52"/>
        <v>37.5</v>
      </c>
      <c r="L31" s="12">
        <f t="shared" si="52"/>
        <v>37.5</v>
      </c>
      <c r="M31" s="13">
        <f t="shared" si="52"/>
        <v>37.5</v>
      </c>
      <c r="N31" s="87">
        <f t="shared" si="52"/>
        <v>37.5</v>
      </c>
      <c r="O31" s="12">
        <f t="shared" si="52"/>
        <v>37.5</v>
      </c>
      <c r="P31" s="12">
        <f t="shared" si="52"/>
        <v>37.5</v>
      </c>
      <c r="Q31" s="12">
        <f t="shared" si="52"/>
        <v>37.5</v>
      </c>
      <c r="R31" s="12">
        <f t="shared" si="52"/>
        <v>37.5</v>
      </c>
      <c r="S31" s="12">
        <f t="shared" si="52"/>
        <v>37.5</v>
      </c>
      <c r="T31" s="13">
        <f t="shared" si="52"/>
        <v>37.5</v>
      </c>
      <c r="U31" s="87">
        <f t="shared" si="52"/>
        <v>37.5</v>
      </c>
      <c r="V31" s="12">
        <f t="shared" si="52"/>
        <v>37.5</v>
      </c>
      <c r="W31" s="12">
        <f t="shared" si="52"/>
        <v>37.5</v>
      </c>
      <c r="X31" s="12">
        <f t="shared" si="52"/>
        <v>37.5</v>
      </c>
      <c r="Y31" s="12">
        <f t="shared" si="52"/>
        <v>37.5</v>
      </c>
      <c r="Z31" s="12">
        <f t="shared" si="52"/>
        <v>37.5</v>
      </c>
      <c r="AA31" s="13">
        <f t="shared" si="52"/>
        <v>37.5</v>
      </c>
      <c r="AB31" s="87">
        <f t="shared" si="52"/>
        <v>37.5</v>
      </c>
      <c r="AC31" s="12">
        <f t="shared" si="52"/>
        <v>37.5</v>
      </c>
      <c r="AD31" s="12">
        <f t="shared" si="52"/>
        <v>37.5</v>
      </c>
      <c r="AE31" s="12">
        <f t="shared" si="52"/>
        <v>37.5</v>
      </c>
      <c r="AF31" s="12">
        <f t="shared" si="52"/>
        <v>37.5</v>
      </c>
      <c r="AG31" s="12"/>
      <c r="AH31" s="12"/>
      <c r="AI31" s="13"/>
      <c r="AK31" s="24"/>
      <c r="AL31" s="121">
        <f>$C$2</f>
        <v>37.5</v>
      </c>
      <c r="AO31" s="121">
        <f t="shared" ref="AO31" si="53">$C$2</f>
        <v>37.5</v>
      </c>
    </row>
    <row r="32" spans="1:50" ht="11.45" customHeight="1" x14ac:dyDescent="0.25"/>
    <row r="33" spans="2:50" x14ac:dyDescent="0.25">
      <c r="D33" s="116" t="s">
        <v>271</v>
      </c>
    </row>
    <row r="34" spans="2:50" ht="8.4499999999999993" customHeight="1" thickBot="1" x14ac:dyDescent="0.3"/>
    <row r="35" spans="2:50" ht="15.75" thickBot="1" x14ac:dyDescent="0.3">
      <c r="B35" s="25"/>
      <c r="C35" s="25"/>
      <c r="D35" s="26"/>
      <c r="E35" s="27">
        <f t="shared" ref="E35:AF35" si="54">E4</f>
        <v>1</v>
      </c>
      <c r="F35" s="28">
        <f t="shared" si="54"/>
        <v>2</v>
      </c>
      <c r="G35" s="29">
        <f t="shared" si="54"/>
        <v>3</v>
      </c>
      <c r="H35" s="30">
        <f t="shared" si="54"/>
        <v>4</v>
      </c>
      <c r="I35" s="30">
        <f t="shared" si="54"/>
        <v>5</v>
      </c>
      <c r="J35" s="30">
        <f t="shared" si="54"/>
        <v>6</v>
      </c>
      <c r="K35" s="30">
        <f t="shared" si="54"/>
        <v>7</v>
      </c>
      <c r="L35" s="30">
        <f t="shared" si="54"/>
        <v>8</v>
      </c>
      <c r="M35" s="31">
        <f t="shared" si="54"/>
        <v>9</v>
      </c>
      <c r="N35" s="29">
        <f t="shared" si="54"/>
        <v>10</v>
      </c>
      <c r="O35" s="30">
        <f t="shared" si="54"/>
        <v>11</v>
      </c>
      <c r="P35" s="30">
        <f t="shared" si="54"/>
        <v>12</v>
      </c>
      <c r="Q35" s="30">
        <f t="shared" si="54"/>
        <v>13</v>
      </c>
      <c r="R35" s="30">
        <f t="shared" si="54"/>
        <v>14</v>
      </c>
      <c r="S35" s="30">
        <f t="shared" si="54"/>
        <v>15</v>
      </c>
      <c r="T35" s="31">
        <f t="shared" si="54"/>
        <v>16</v>
      </c>
      <c r="U35" s="29">
        <f t="shared" si="54"/>
        <v>17</v>
      </c>
      <c r="V35" s="30">
        <f t="shared" si="54"/>
        <v>18</v>
      </c>
      <c r="W35" s="30">
        <f t="shared" si="54"/>
        <v>19</v>
      </c>
      <c r="X35" s="30">
        <f t="shared" si="54"/>
        <v>20</v>
      </c>
      <c r="Y35" s="30">
        <f t="shared" si="54"/>
        <v>21</v>
      </c>
      <c r="Z35" s="30">
        <f t="shared" si="54"/>
        <v>22</v>
      </c>
      <c r="AA35" s="31">
        <f t="shared" si="54"/>
        <v>23</v>
      </c>
      <c r="AB35" s="29">
        <f t="shared" si="54"/>
        <v>24</v>
      </c>
      <c r="AC35" s="30">
        <f t="shared" si="54"/>
        <v>25</v>
      </c>
      <c r="AD35" s="30">
        <f t="shared" si="54"/>
        <v>26</v>
      </c>
      <c r="AE35" s="30">
        <f t="shared" si="54"/>
        <v>27</v>
      </c>
      <c r="AF35" s="30">
        <f t="shared" si="54"/>
        <v>28</v>
      </c>
      <c r="AG35" s="30"/>
      <c r="AH35" s="30"/>
      <c r="AI35" s="32"/>
      <c r="AJ35" s="35"/>
      <c r="AK35" s="144" t="s">
        <v>468</v>
      </c>
      <c r="AL35" s="34"/>
      <c r="AM35" s="35"/>
      <c r="AN35" s="35"/>
      <c r="AO35" s="33"/>
      <c r="AP35" s="35"/>
      <c r="AQ35" s="34"/>
      <c r="AR35" s="33"/>
      <c r="AS35" s="36"/>
      <c r="AT35" s="34"/>
      <c r="AU35" s="34"/>
      <c r="AV35" s="35"/>
      <c r="AW35" s="33"/>
      <c r="AX35" s="76"/>
    </row>
    <row r="36" spans="2:50" x14ac:dyDescent="0.25">
      <c r="B36" s="25"/>
      <c r="C36" s="25"/>
      <c r="D36" s="38" t="s">
        <v>8</v>
      </c>
      <c r="E36" s="39">
        <f t="shared" ref="E36:N40" si="55">IFERROR(SUMIF($C$19:$C$29,$D36,E$19:E$29)/E$30,0)</f>
        <v>0.79104077253218885</v>
      </c>
      <c r="F36" s="40">
        <f t="shared" si="55"/>
        <v>0.55724181934190142</v>
      </c>
      <c r="G36" s="39">
        <f t="shared" si="55"/>
        <v>0.55366752552102017</v>
      </c>
      <c r="H36" s="41">
        <f t="shared" si="55"/>
        <v>0.54480534439069328</v>
      </c>
      <c r="I36" s="41">
        <f t="shared" si="55"/>
        <v>0.87871434551623917</v>
      </c>
      <c r="J36" s="41">
        <f t="shared" si="55"/>
        <v>0.62965828398967416</v>
      </c>
      <c r="K36" s="41">
        <f t="shared" si="55"/>
        <v>0.3053320586449691</v>
      </c>
      <c r="L36" s="41">
        <f t="shared" si="55"/>
        <v>0.8506676667994969</v>
      </c>
      <c r="M36" s="40">
        <f t="shared" si="55"/>
        <v>0.59038875310730921</v>
      </c>
      <c r="N36" s="39">
        <f t="shared" si="55"/>
        <v>0.61869723491596318</v>
      </c>
      <c r="O36" s="41">
        <f t="shared" ref="O36:X40" si="56">IFERROR(SUMIF($C$19:$C$29,$D36,O$19:O$29)/O$30,0)</f>
        <v>0.59338373305526593</v>
      </c>
      <c r="P36" s="41">
        <f t="shared" si="56"/>
        <v>0.55941147491283905</v>
      </c>
      <c r="Q36" s="41">
        <f t="shared" si="56"/>
        <v>0.77375625145694515</v>
      </c>
      <c r="R36" s="41">
        <f t="shared" si="56"/>
        <v>0.71021045500993152</v>
      </c>
      <c r="S36" s="41">
        <f t="shared" si="56"/>
        <v>0.86787204450625866</v>
      </c>
      <c r="T36" s="40">
        <f t="shared" si="56"/>
        <v>0.49990515282503323</v>
      </c>
      <c r="U36" s="39">
        <f t="shared" si="56"/>
        <v>0.98192525481313708</v>
      </c>
      <c r="V36" s="41">
        <f t="shared" si="56"/>
        <v>0.63827637952407623</v>
      </c>
      <c r="W36" s="41">
        <f t="shared" si="56"/>
        <v>0.71941253713076403</v>
      </c>
      <c r="X36" s="41">
        <f t="shared" si="56"/>
        <v>0.75851809650413837</v>
      </c>
      <c r="Y36" s="41">
        <f t="shared" ref="Y36:AF40" si="57">IFERROR(SUMIF($C$19:$C$29,$D36,Y$19:Y$29)/Y$30,0)</f>
        <v>0.42608960682718683</v>
      </c>
      <c r="Z36" s="41">
        <f t="shared" si="57"/>
        <v>0.50915260569080378</v>
      </c>
      <c r="AA36" s="40">
        <f t="shared" si="57"/>
        <v>0.39321585034301088</v>
      </c>
      <c r="AB36" s="39">
        <f t="shared" si="57"/>
        <v>0.58534885341883325</v>
      </c>
      <c r="AC36" s="41">
        <f t="shared" si="57"/>
        <v>0.72919727208666263</v>
      </c>
      <c r="AD36" s="41">
        <f t="shared" si="57"/>
        <v>0.73597620139251707</v>
      </c>
      <c r="AE36" s="41">
        <f t="shared" si="57"/>
        <v>0.51794840856007651</v>
      </c>
      <c r="AF36" s="41">
        <f t="shared" si="57"/>
        <v>0.31653967170855607</v>
      </c>
      <c r="AG36" s="41"/>
      <c r="AH36" s="41"/>
      <c r="AI36" s="42"/>
      <c r="AJ36" s="44"/>
      <c r="AK36" s="145">
        <f>IFERROR(SUMIF($C$19:$C$29,$D36,AK$19:AK$29)/AK$30,0)</f>
        <v>0.64870695938657097</v>
      </c>
      <c r="AL36" s="43"/>
      <c r="AM36" s="44"/>
      <c r="AN36" s="44"/>
      <c r="AO36" s="43"/>
      <c r="AP36" s="37"/>
      <c r="AQ36" s="43"/>
      <c r="AR36" s="43"/>
      <c r="AS36" s="44"/>
      <c r="AT36" s="43"/>
      <c r="AU36" s="43"/>
      <c r="AV36" s="44"/>
      <c r="AW36" s="43"/>
      <c r="AX36" s="81"/>
    </row>
    <row r="37" spans="2:50" x14ac:dyDescent="0.25">
      <c r="B37" s="25"/>
      <c r="C37" s="25"/>
      <c r="D37" s="45" t="s">
        <v>272</v>
      </c>
      <c r="E37" s="46">
        <f t="shared" si="55"/>
        <v>0</v>
      </c>
      <c r="F37" s="47">
        <f t="shared" si="55"/>
        <v>0.34659557013945858</v>
      </c>
      <c r="G37" s="46">
        <f t="shared" si="55"/>
        <v>0.39953034799908682</v>
      </c>
      <c r="H37" s="48">
        <f t="shared" si="55"/>
        <v>0.4126641326883207</v>
      </c>
      <c r="I37" s="48">
        <f t="shared" si="55"/>
        <v>9.8142784699840391E-2</v>
      </c>
      <c r="J37" s="48">
        <f t="shared" si="55"/>
        <v>0</v>
      </c>
      <c r="K37" s="48">
        <f t="shared" si="55"/>
        <v>0.35280489591983422</v>
      </c>
      <c r="L37" s="48">
        <f t="shared" si="55"/>
        <v>0.11237429971168045</v>
      </c>
      <c r="M37" s="47">
        <f t="shared" si="55"/>
        <v>0.28999811994735852</v>
      </c>
      <c r="N37" s="46">
        <f t="shared" si="55"/>
        <v>0.28588025714507015</v>
      </c>
      <c r="O37" s="48">
        <f t="shared" si="56"/>
        <v>0.33623044838373306</v>
      </c>
      <c r="P37" s="48">
        <f t="shared" si="56"/>
        <v>0.36853872972563279</v>
      </c>
      <c r="Q37" s="48">
        <f t="shared" si="56"/>
        <v>0.17547698419849064</v>
      </c>
      <c r="R37" s="48">
        <f t="shared" si="56"/>
        <v>0.17282570008151832</v>
      </c>
      <c r="S37" s="48">
        <f t="shared" si="56"/>
        <v>0</v>
      </c>
      <c r="T37" s="47">
        <f t="shared" si="56"/>
        <v>0.28089697175168604</v>
      </c>
      <c r="U37" s="46">
        <f t="shared" si="56"/>
        <v>0.14949037372593429</v>
      </c>
      <c r="V37" s="48">
        <f t="shared" si="56"/>
        <v>0.24198900745360341</v>
      </c>
      <c r="W37" s="48">
        <f t="shared" si="56"/>
        <v>0.25955200856716687</v>
      </c>
      <c r="X37" s="48">
        <f t="shared" si="56"/>
        <v>0.1848264729620662</v>
      </c>
      <c r="Y37" s="48">
        <f t="shared" si="57"/>
        <v>0</v>
      </c>
      <c r="Z37" s="48">
        <f t="shared" si="57"/>
        <v>0.4071041653695287</v>
      </c>
      <c r="AA37" s="47">
        <f t="shared" si="57"/>
        <v>0.50057051092422777</v>
      </c>
      <c r="AB37" s="46">
        <f t="shared" si="57"/>
        <v>0.36829999302990168</v>
      </c>
      <c r="AC37" s="48">
        <f t="shared" si="57"/>
        <v>0.31645705686337738</v>
      </c>
      <c r="AD37" s="48">
        <f t="shared" si="57"/>
        <v>0.21802062119483509</v>
      </c>
      <c r="AE37" s="48">
        <f t="shared" si="57"/>
        <v>0.29855981797340275</v>
      </c>
      <c r="AF37" s="48">
        <f t="shared" si="57"/>
        <v>0.18385837218999962</v>
      </c>
      <c r="AG37" s="48"/>
      <c r="AH37" s="48"/>
      <c r="AI37" s="49"/>
      <c r="AJ37" s="44"/>
      <c r="AK37" s="146">
        <f>IFERROR(SUMIF($C$19:$C$29,$D37,AK$19:AK$29)/AK$30,0)</f>
        <v>0.25277079041121125</v>
      </c>
      <c r="AL37" s="43"/>
      <c r="AM37" s="44"/>
      <c r="AN37" s="44"/>
      <c r="AO37" s="43"/>
      <c r="AP37" s="37"/>
      <c r="AQ37" s="43"/>
      <c r="AR37" s="43"/>
      <c r="AS37" s="44"/>
      <c r="AT37" s="43"/>
      <c r="AU37" s="43"/>
      <c r="AV37" s="44"/>
      <c r="AW37" s="43"/>
      <c r="AX37" s="81"/>
    </row>
    <row r="38" spans="2:50" x14ac:dyDescent="0.25">
      <c r="B38" s="25"/>
      <c r="C38" s="25"/>
      <c r="D38" s="45" t="s">
        <v>12</v>
      </c>
      <c r="E38" s="46">
        <f t="shared" si="55"/>
        <v>0</v>
      </c>
      <c r="F38" s="47">
        <f t="shared" si="55"/>
        <v>0</v>
      </c>
      <c r="G38" s="46">
        <f t="shared" si="55"/>
        <v>0</v>
      </c>
      <c r="H38" s="48">
        <f t="shared" si="55"/>
        <v>0</v>
      </c>
      <c r="I38" s="48">
        <f t="shared" si="55"/>
        <v>0</v>
      </c>
      <c r="J38" s="48">
        <f t="shared" si="55"/>
        <v>0</v>
      </c>
      <c r="K38" s="48">
        <f t="shared" si="55"/>
        <v>0</v>
      </c>
      <c r="L38" s="48">
        <f t="shared" si="55"/>
        <v>0</v>
      </c>
      <c r="M38" s="47">
        <f t="shared" si="55"/>
        <v>0</v>
      </c>
      <c r="N38" s="46">
        <f t="shared" si="55"/>
        <v>0</v>
      </c>
      <c r="O38" s="48">
        <f t="shared" si="56"/>
        <v>0</v>
      </c>
      <c r="P38" s="48">
        <f t="shared" si="56"/>
        <v>0</v>
      </c>
      <c r="Q38" s="48">
        <f t="shared" si="56"/>
        <v>0</v>
      </c>
      <c r="R38" s="48">
        <f t="shared" si="56"/>
        <v>0</v>
      </c>
      <c r="S38" s="48">
        <f t="shared" si="56"/>
        <v>0</v>
      </c>
      <c r="T38" s="47">
        <f t="shared" si="56"/>
        <v>0</v>
      </c>
      <c r="U38" s="46">
        <f t="shared" si="56"/>
        <v>0</v>
      </c>
      <c r="V38" s="48">
        <f t="shared" si="56"/>
        <v>0</v>
      </c>
      <c r="W38" s="48">
        <f t="shared" si="56"/>
        <v>0</v>
      </c>
      <c r="X38" s="48">
        <f t="shared" si="56"/>
        <v>0</v>
      </c>
      <c r="Y38" s="48">
        <f t="shared" si="57"/>
        <v>0</v>
      </c>
      <c r="Z38" s="48">
        <f t="shared" si="57"/>
        <v>0</v>
      </c>
      <c r="AA38" s="47">
        <f t="shared" si="57"/>
        <v>0</v>
      </c>
      <c r="AB38" s="46">
        <f t="shared" si="57"/>
        <v>0</v>
      </c>
      <c r="AC38" s="48">
        <f t="shared" si="57"/>
        <v>0</v>
      </c>
      <c r="AD38" s="48">
        <f t="shared" si="57"/>
        <v>0</v>
      </c>
      <c r="AE38" s="48">
        <f t="shared" si="57"/>
        <v>0</v>
      </c>
      <c r="AF38" s="48">
        <f t="shared" si="57"/>
        <v>0</v>
      </c>
      <c r="AG38" s="48"/>
      <c r="AH38" s="48"/>
      <c r="AI38" s="49"/>
      <c r="AJ38" s="44"/>
      <c r="AK38" s="146">
        <f>IFERROR(SUMIF($C$19:$C$29,$D38,AK$19:AK$29)/AK$30,0)</f>
        <v>0</v>
      </c>
      <c r="AL38" s="43"/>
      <c r="AM38" s="44"/>
      <c r="AN38" s="44"/>
      <c r="AO38" s="43"/>
      <c r="AP38" s="37"/>
      <c r="AQ38" s="43"/>
      <c r="AR38" s="43"/>
      <c r="AS38" s="44"/>
      <c r="AT38" s="43"/>
      <c r="AU38" s="43"/>
      <c r="AV38" s="44"/>
      <c r="AW38" s="43"/>
      <c r="AX38" s="81"/>
    </row>
    <row r="39" spans="2:50" x14ac:dyDescent="0.25">
      <c r="B39" s="25"/>
      <c r="C39" s="25"/>
      <c r="D39" s="45" t="s">
        <v>10</v>
      </c>
      <c r="E39" s="46">
        <f t="shared" si="55"/>
        <v>0.12875536480686695</v>
      </c>
      <c r="F39" s="47">
        <f t="shared" si="55"/>
        <v>9.6162610518640043E-2</v>
      </c>
      <c r="G39" s="46">
        <f t="shared" si="55"/>
        <v>4.6802126479893021E-2</v>
      </c>
      <c r="H39" s="48">
        <f t="shared" si="55"/>
        <v>3.0234968901174844E-2</v>
      </c>
      <c r="I39" s="48">
        <f t="shared" si="55"/>
        <v>2.3142869783920474E-2</v>
      </c>
      <c r="J39" s="48">
        <f t="shared" si="55"/>
        <v>0.27269872153324087</v>
      </c>
      <c r="K39" s="48">
        <f t="shared" si="55"/>
        <v>0</v>
      </c>
      <c r="L39" s="48">
        <f t="shared" si="55"/>
        <v>2.656602830063368E-2</v>
      </c>
      <c r="M39" s="47">
        <f t="shared" si="55"/>
        <v>0.10966973741931441</v>
      </c>
      <c r="N39" s="46">
        <f t="shared" si="55"/>
        <v>3.2530400433738678E-2</v>
      </c>
      <c r="O39" s="48">
        <f t="shared" si="56"/>
        <v>7.038581856100104E-2</v>
      </c>
      <c r="P39" s="48">
        <f t="shared" si="56"/>
        <v>3.458011217219948E-2</v>
      </c>
      <c r="Q39" s="48">
        <f t="shared" si="56"/>
        <v>3.5610243737102011E-2</v>
      </c>
      <c r="R39" s="48">
        <f t="shared" si="56"/>
        <v>6.336842830407477E-2</v>
      </c>
      <c r="S39" s="48">
        <f t="shared" si="56"/>
        <v>8.344923504867871E-2</v>
      </c>
      <c r="T39" s="47">
        <f t="shared" si="56"/>
        <v>9.5089337966718715E-2</v>
      </c>
      <c r="U39" s="46">
        <f t="shared" si="56"/>
        <v>9.0600226500566258E-3</v>
      </c>
      <c r="V39" s="48">
        <f t="shared" si="56"/>
        <v>9.7371553017775711E-2</v>
      </c>
      <c r="W39" s="48">
        <f t="shared" si="56"/>
        <v>2.1035454302069125E-2</v>
      </c>
      <c r="X39" s="48">
        <f t="shared" si="56"/>
        <v>5.6655430533795438E-2</v>
      </c>
      <c r="Y39" s="48">
        <f t="shared" si="57"/>
        <v>0</v>
      </c>
      <c r="Z39" s="48">
        <f t="shared" si="57"/>
        <v>4.5607371894651645E-2</v>
      </c>
      <c r="AA39" s="47">
        <f t="shared" si="57"/>
        <v>0.10621363873276142</v>
      </c>
      <c r="AB39" s="46">
        <f t="shared" si="57"/>
        <v>0</v>
      </c>
      <c r="AC39" s="48">
        <f t="shared" si="57"/>
        <v>3.0426266317914178E-2</v>
      </c>
      <c r="AD39" s="48">
        <f t="shared" si="57"/>
        <v>4.6003177412647804E-2</v>
      </c>
      <c r="AE39" s="48">
        <f t="shared" si="57"/>
        <v>3.749127358287295E-2</v>
      </c>
      <c r="AF39" s="48">
        <f t="shared" si="57"/>
        <v>2.2745365631752529E-2</v>
      </c>
      <c r="AG39" s="48"/>
      <c r="AH39" s="48"/>
      <c r="AI39" s="49"/>
      <c r="AJ39" s="44"/>
      <c r="AK39" s="146">
        <f>IFERROR(SUMIF($C$19:$C$29,$D39,AK$19:AK$29)/AK$30,0)</f>
        <v>5.2600864983318098E-2</v>
      </c>
      <c r="AL39" s="43"/>
      <c r="AM39" s="44"/>
      <c r="AN39" s="44"/>
      <c r="AO39" s="43"/>
      <c r="AP39" s="37"/>
      <c r="AQ39" s="43"/>
      <c r="AR39" s="43"/>
      <c r="AS39" s="44"/>
      <c r="AT39" s="43"/>
      <c r="AU39" s="43"/>
      <c r="AV39" s="44"/>
      <c r="AW39" s="43"/>
      <c r="AX39" s="81"/>
    </row>
    <row r="40" spans="2:50" ht="15.75" thickBot="1" x14ac:dyDescent="0.3">
      <c r="B40" s="25"/>
      <c r="C40" s="25"/>
      <c r="D40" s="50" t="s">
        <v>561</v>
      </c>
      <c r="E40" s="51">
        <f t="shared" si="55"/>
        <v>8.0203862660944203E-2</v>
      </c>
      <c r="F40" s="52">
        <f t="shared" si="55"/>
        <v>0</v>
      </c>
      <c r="G40" s="51">
        <f t="shared" si="55"/>
        <v>0</v>
      </c>
      <c r="H40" s="53">
        <f t="shared" si="55"/>
        <v>1.2295554019811103E-2</v>
      </c>
      <c r="I40" s="53">
        <f t="shared" si="55"/>
        <v>0</v>
      </c>
      <c r="J40" s="53">
        <f t="shared" si="55"/>
        <v>9.7642994477084882E-2</v>
      </c>
      <c r="K40" s="53">
        <f t="shared" si="55"/>
        <v>0.34186304543519674</v>
      </c>
      <c r="L40" s="53">
        <f t="shared" si="55"/>
        <v>1.0392005188189057E-2</v>
      </c>
      <c r="M40" s="52">
        <f t="shared" si="55"/>
        <v>9.9433895260178408E-3</v>
      </c>
      <c r="N40" s="51">
        <f t="shared" si="55"/>
        <v>6.2892107505228112E-2</v>
      </c>
      <c r="O40" s="53">
        <f t="shared" si="56"/>
        <v>0</v>
      </c>
      <c r="P40" s="53">
        <f t="shared" si="56"/>
        <v>3.746968318932848E-2</v>
      </c>
      <c r="Q40" s="53">
        <f t="shared" si="56"/>
        <v>1.5156520607462134E-2</v>
      </c>
      <c r="R40" s="53">
        <f t="shared" si="56"/>
        <v>5.359541660447547E-2</v>
      </c>
      <c r="S40" s="53">
        <f t="shared" si="56"/>
        <v>4.8678720445062586E-2</v>
      </c>
      <c r="T40" s="52">
        <f t="shared" si="56"/>
        <v>0.124108537456562</v>
      </c>
      <c r="U40" s="51">
        <f t="shared" si="56"/>
        <v>-0.14047565118912797</v>
      </c>
      <c r="V40" s="53">
        <f t="shared" si="56"/>
        <v>2.2363060004544605E-2</v>
      </c>
      <c r="W40" s="53">
        <f t="shared" si="56"/>
        <v>0</v>
      </c>
      <c r="X40" s="53">
        <f t="shared" si="56"/>
        <v>0</v>
      </c>
      <c r="Y40" s="53">
        <f t="shared" si="57"/>
        <v>0.57391039317281323</v>
      </c>
      <c r="Z40" s="53">
        <f t="shared" si="57"/>
        <v>3.8135857045015875E-2</v>
      </c>
      <c r="AA40" s="52">
        <f t="shared" si="57"/>
        <v>0</v>
      </c>
      <c r="AB40" s="51">
        <f t="shared" si="57"/>
        <v>4.6351153551265074E-2</v>
      </c>
      <c r="AC40" s="53">
        <f t="shared" si="57"/>
        <v>-7.6080595267954201E-2</v>
      </c>
      <c r="AD40" s="53">
        <f t="shared" si="57"/>
        <v>0</v>
      </c>
      <c r="AE40" s="53">
        <f t="shared" si="57"/>
        <v>0.14600049988364777</v>
      </c>
      <c r="AF40" s="53">
        <f t="shared" si="57"/>
        <v>0.47685659046969175</v>
      </c>
      <c r="AG40" s="53"/>
      <c r="AH40" s="53"/>
      <c r="AI40" s="54"/>
      <c r="AJ40" s="44"/>
      <c r="AK40" s="147">
        <f>IFERROR(SUMIF($C$19:$C$29,$D40,AK$19:AK$29)/AK$30,0)</f>
        <v>4.5921385218899588E-2</v>
      </c>
      <c r="AL40" s="43"/>
      <c r="AM40" s="44"/>
      <c r="AN40" s="44"/>
      <c r="AO40" s="43"/>
      <c r="AP40" s="44"/>
      <c r="AQ40" s="43"/>
      <c r="AR40" s="43"/>
      <c r="AS40" s="44"/>
      <c r="AT40" s="43"/>
      <c r="AU40" s="43"/>
      <c r="AV40" s="44"/>
      <c r="AW40" s="43"/>
      <c r="AX40" s="81"/>
    </row>
    <row r="41" spans="2:50" x14ac:dyDescent="0.25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2:50" x14ac:dyDescent="0.25">
      <c r="D42" s="116" t="s">
        <v>273</v>
      </c>
    </row>
    <row r="43" spans="2:50" ht="8.4499999999999993" customHeight="1" x14ac:dyDescent="0.25"/>
    <row r="44" spans="2:50" x14ac:dyDescent="0.25">
      <c r="B44" s="25"/>
      <c r="C44" s="25"/>
      <c r="D44" s="55" t="s">
        <v>8</v>
      </c>
      <c r="E44" s="56">
        <f t="shared" ref="E44:AF44" si="58">IFERROR(SUMIF($C$19:$C$29,$D36,E$19:E$29),0)</f>
        <v>786.4</v>
      </c>
      <c r="F44" s="57">
        <f t="shared" si="58"/>
        <v>652.10666666666668</v>
      </c>
      <c r="G44" s="56">
        <f t="shared" si="58"/>
        <v>905.38666666666666</v>
      </c>
      <c r="H44" s="58">
        <f t="shared" si="58"/>
        <v>2018.1333333333332</v>
      </c>
      <c r="I44" s="58">
        <f t="shared" si="58"/>
        <v>3442.5333333333333</v>
      </c>
      <c r="J44" s="58">
        <f t="shared" si="58"/>
        <v>1096</v>
      </c>
      <c r="K44" s="58">
        <f t="shared" si="58"/>
        <v>1166.8000000000002</v>
      </c>
      <c r="L44" s="58">
        <f t="shared" si="58"/>
        <v>2903.2266666666669</v>
      </c>
      <c r="M44" s="57">
        <f t="shared" si="58"/>
        <v>1507.3333333333333</v>
      </c>
      <c r="N44" s="56">
        <f t="shared" si="58"/>
        <v>1065.0666666666666</v>
      </c>
      <c r="O44" s="58">
        <f t="shared" si="58"/>
        <v>3034.96</v>
      </c>
      <c r="P44" s="58">
        <f t="shared" si="58"/>
        <v>3149.1733333333332</v>
      </c>
      <c r="Q44" s="58">
        <f t="shared" si="58"/>
        <v>7213.8533333333326</v>
      </c>
      <c r="R44" s="58">
        <f t="shared" si="58"/>
        <v>4123.8133333333335</v>
      </c>
      <c r="S44" s="58">
        <f t="shared" si="58"/>
        <v>499.20000000000005</v>
      </c>
      <c r="T44" s="57">
        <f t="shared" si="58"/>
        <v>1651.4666666666669</v>
      </c>
      <c r="U44" s="56">
        <f t="shared" si="58"/>
        <v>1445.0666666666668</v>
      </c>
      <c r="V44" s="58">
        <f t="shared" si="58"/>
        <v>3782.7066666666665</v>
      </c>
      <c r="W44" s="58">
        <f t="shared" si="58"/>
        <v>3009.6</v>
      </c>
      <c r="X44" s="58">
        <f t="shared" si="58"/>
        <v>1917.2</v>
      </c>
      <c r="Y44" s="58">
        <f t="shared" si="58"/>
        <v>372.79999999999995</v>
      </c>
      <c r="Z44" s="58">
        <f t="shared" si="58"/>
        <v>872.26666666666665</v>
      </c>
      <c r="AA44" s="57">
        <f t="shared" si="58"/>
        <v>744.37333333333333</v>
      </c>
      <c r="AB44" s="56">
        <f t="shared" si="58"/>
        <v>1119.7333333333333</v>
      </c>
      <c r="AC44" s="58">
        <f t="shared" si="58"/>
        <v>3256.1866666666665</v>
      </c>
      <c r="AD44" s="58">
        <f t="shared" si="58"/>
        <v>3681.333333333333</v>
      </c>
      <c r="AE44" s="58">
        <f t="shared" si="58"/>
        <v>801.28</v>
      </c>
      <c r="AF44" s="58">
        <f t="shared" si="58"/>
        <v>445.33333333333337</v>
      </c>
      <c r="AG44" s="58"/>
      <c r="AH44" s="58"/>
      <c r="AI44" s="57"/>
      <c r="AJ44" s="44"/>
      <c r="AK44" s="43"/>
      <c r="AL44" s="43"/>
      <c r="AM44" s="44"/>
      <c r="AN44" s="44"/>
      <c r="AO44" s="43"/>
      <c r="AP44" s="37"/>
      <c r="AQ44" s="43"/>
      <c r="AR44" s="43"/>
      <c r="AS44" s="44"/>
      <c r="AT44" s="43"/>
      <c r="AU44" s="43"/>
      <c r="AV44" s="44"/>
      <c r="AW44" s="43"/>
      <c r="AX44" s="81"/>
    </row>
    <row r="45" spans="2:50" x14ac:dyDescent="0.25">
      <c r="B45" s="25"/>
      <c r="C45" s="25"/>
      <c r="D45" s="59" t="s">
        <v>9</v>
      </c>
      <c r="E45" s="60">
        <f t="shared" ref="E45:AF45" si="59">IFERROR(SUMIF($C$19:$C$29,$D37,E$19:E$29),0)</f>
        <v>0</v>
      </c>
      <c r="F45" s="61">
        <f t="shared" si="59"/>
        <v>405.6</v>
      </c>
      <c r="G45" s="60">
        <f t="shared" si="59"/>
        <v>653.33333333333337</v>
      </c>
      <c r="H45" s="62">
        <f t="shared" si="59"/>
        <v>1528.64</v>
      </c>
      <c r="I45" s="62">
        <f t="shared" si="59"/>
        <v>384.49333333333334</v>
      </c>
      <c r="J45" s="62">
        <f t="shared" si="59"/>
        <v>0</v>
      </c>
      <c r="K45" s="62">
        <f t="shared" si="59"/>
        <v>1348.2133333333334</v>
      </c>
      <c r="L45" s="62">
        <f t="shared" si="59"/>
        <v>383.52</v>
      </c>
      <c r="M45" s="61">
        <f t="shared" si="59"/>
        <v>740.4</v>
      </c>
      <c r="N45" s="60">
        <f t="shared" si="59"/>
        <v>492.13333333333333</v>
      </c>
      <c r="O45" s="62">
        <f t="shared" si="59"/>
        <v>1719.7066666666667</v>
      </c>
      <c r="P45" s="62">
        <f t="shared" si="59"/>
        <v>2074.6666666666665</v>
      </c>
      <c r="Q45" s="62">
        <f t="shared" si="59"/>
        <v>1636</v>
      </c>
      <c r="R45" s="62">
        <f t="shared" si="59"/>
        <v>1003.5066666666667</v>
      </c>
      <c r="S45" s="62">
        <f t="shared" si="59"/>
        <v>0</v>
      </c>
      <c r="T45" s="61">
        <f t="shared" si="59"/>
        <v>927.96</v>
      </c>
      <c r="U45" s="60">
        <f t="shared" si="59"/>
        <v>220</v>
      </c>
      <c r="V45" s="62">
        <f t="shared" si="59"/>
        <v>1434.1333333333334</v>
      </c>
      <c r="W45" s="62">
        <f t="shared" si="59"/>
        <v>1085.8133333333333</v>
      </c>
      <c r="X45" s="62">
        <f t="shared" si="59"/>
        <v>467.16</v>
      </c>
      <c r="Y45" s="62">
        <f t="shared" si="59"/>
        <v>0</v>
      </c>
      <c r="Z45" s="62">
        <f t="shared" si="59"/>
        <v>697.44</v>
      </c>
      <c r="AA45" s="61">
        <f t="shared" si="59"/>
        <v>947.6</v>
      </c>
      <c r="AB45" s="60">
        <f t="shared" si="59"/>
        <v>704.5333333333333</v>
      </c>
      <c r="AC45" s="62">
        <f t="shared" si="59"/>
        <v>1413.12</v>
      </c>
      <c r="AD45" s="62">
        <f t="shared" si="59"/>
        <v>1090.5333333333333</v>
      </c>
      <c r="AE45" s="62">
        <f t="shared" si="59"/>
        <v>461.88</v>
      </c>
      <c r="AF45" s="62">
        <f t="shared" si="59"/>
        <v>258.66666666666669</v>
      </c>
      <c r="AG45" s="62"/>
      <c r="AH45" s="62"/>
      <c r="AI45" s="61"/>
      <c r="AJ45" s="44"/>
      <c r="AK45" s="43"/>
      <c r="AL45" s="43"/>
      <c r="AM45" s="44"/>
      <c r="AN45" s="44"/>
      <c r="AO45" s="43"/>
      <c r="AP45" s="37"/>
      <c r="AQ45" s="43"/>
      <c r="AR45" s="43"/>
      <c r="AS45" s="44"/>
      <c r="AT45" s="43"/>
      <c r="AU45" s="43"/>
      <c r="AV45" s="44"/>
      <c r="AW45" s="43"/>
      <c r="AX45" s="81"/>
    </row>
    <row r="46" spans="2:50" x14ac:dyDescent="0.25">
      <c r="B46" s="25"/>
      <c r="C46" s="25"/>
      <c r="D46" s="59" t="s">
        <v>12</v>
      </c>
      <c r="E46" s="60">
        <f t="shared" ref="E46:AF47" si="60">IFERROR(SUMIF($C$19:$C$29,$D38,E$19:E$29),0)</f>
        <v>0</v>
      </c>
      <c r="F46" s="61">
        <f t="shared" si="60"/>
        <v>0</v>
      </c>
      <c r="G46" s="60">
        <f t="shared" si="60"/>
        <v>0</v>
      </c>
      <c r="H46" s="62">
        <f t="shared" si="60"/>
        <v>0</v>
      </c>
      <c r="I46" s="62">
        <f t="shared" si="60"/>
        <v>0</v>
      </c>
      <c r="J46" s="62">
        <f t="shared" si="60"/>
        <v>0</v>
      </c>
      <c r="K46" s="62">
        <f t="shared" si="60"/>
        <v>0</v>
      </c>
      <c r="L46" s="62">
        <f t="shared" si="60"/>
        <v>0</v>
      </c>
      <c r="M46" s="61">
        <f t="shared" si="60"/>
        <v>0</v>
      </c>
      <c r="N46" s="60">
        <f t="shared" si="60"/>
        <v>0</v>
      </c>
      <c r="O46" s="62">
        <f t="shared" si="60"/>
        <v>0</v>
      </c>
      <c r="P46" s="62">
        <f t="shared" si="60"/>
        <v>0</v>
      </c>
      <c r="Q46" s="62">
        <f t="shared" si="60"/>
        <v>0</v>
      </c>
      <c r="R46" s="62">
        <f t="shared" si="60"/>
        <v>0</v>
      </c>
      <c r="S46" s="62">
        <f t="shared" si="60"/>
        <v>0</v>
      </c>
      <c r="T46" s="61">
        <f t="shared" si="60"/>
        <v>0</v>
      </c>
      <c r="U46" s="60">
        <f t="shared" si="60"/>
        <v>0</v>
      </c>
      <c r="V46" s="62">
        <f t="shared" si="60"/>
        <v>0</v>
      </c>
      <c r="W46" s="62">
        <f t="shared" si="60"/>
        <v>0</v>
      </c>
      <c r="X46" s="62">
        <f t="shared" si="60"/>
        <v>0</v>
      </c>
      <c r="Y46" s="62">
        <f t="shared" si="60"/>
        <v>0</v>
      </c>
      <c r="Z46" s="62">
        <f t="shared" si="60"/>
        <v>0</v>
      </c>
      <c r="AA46" s="61">
        <f t="shared" si="60"/>
        <v>0</v>
      </c>
      <c r="AB46" s="60">
        <f t="shared" si="60"/>
        <v>0</v>
      </c>
      <c r="AC46" s="62">
        <f t="shared" si="60"/>
        <v>0</v>
      </c>
      <c r="AD46" s="62">
        <f t="shared" si="60"/>
        <v>0</v>
      </c>
      <c r="AE46" s="62">
        <f t="shared" si="60"/>
        <v>0</v>
      </c>
      <c r="AF46" s="62">
        <f t="shared" si="60"/>
        <v>0</v>
      </c>
      <c r="AG46" s="62"/>
      <c r="AH46" s="62"/>
      <c r="AI46" s="61"/>
      <c r="AJ46" s="44"/>
      <c r="AK46" s="43"/>
      <c r="AL46" s="43"/>
      <c r="AM46" s="44"/>
      <c r="AN46" s="44"/>
      <c r="AO46" s="43"/>
      <c r="AP46" s="37"/>
      <c r="AQ46" s="43"/>
      <c r="AR46" s="43"/>
      <c r="AS46" s="44"/>
      <c r="AT46" s="43"/>
      <c r="AU46" s="43"/>
      <c r="AV46" s="44"/>
      <c r="AW46" s="43"/>
      <c r="AX46" s="81"/>
    </row>
    <row r="47" spans="2:50" x14ac:dyDescent="0.25">
      <c r="B47" s="25"/>
      <c r="C47" s="25"/>
      <c r="D47" s="59" t="s">
        <v>10</v>
      </c>
      <c r="E47" s="60">
        <f t="shared" si="60"/>
        <v>128</v>
      </c>
      <c r="F47" s="61">
        <f t="shared" si="60"/>
        <v>112.53333333333333</v>
      </c>
      <c r="G47" s="60">
        <f t="shared" si="60"/>
        <v>76.533333333333331</v>
      </c>
      <c r="H47" s="62">
        <f t="shared" si="60"/>
        <v>112</v>
      </c>
      <c r="I47" s="62">
        <f t="shared" si="60"/>
        <v>90.666666666666671</v>
      </c>
      <c r="J47" s="62">
        <f t="shared" si="60"/>
        <v>474.66666666666669</v>
      </c>
      <c r="K47" s="62">
        <f t="shared" si="60"/>
        <v>0</v>
      </c>
      <c r="L47" s="62">
        <f t="shared" si="60"/>
        <v>90.666666666666671</v>
      </c>
      <c r="M47" s="61">
        <f t="shared" si="60"/>
        <v>280</v>
      </c>
      <c r="N47" s="60">
        <f t="shared" si="60"/>
        <v>56</v>
      </c>
      <c r="O47" s="62">
        <f t="shared" si="60"/>
        <v>360</v>
      </c>
      <c r="P47" s="62">
        <f t="shared" si="60"/>
        <v>194.66666666666666</v>
      </c>
      <c r="Q47" s="62">
        <f t="shared" si="60"/>
        <v>332</v>
      </c>
      <c r="R47" s="62">
        <f t="shared" si="60"/>
        <v>367.94666666666666</v>
      </c>
      <c r="S47" s="62">
        <f t="shared" si="60"/>
        <v>48</v>
      </c>
      <c r="T47" s="61">
        <f t="shared" si="60"/>
        <v>314.13333333333333</v>
      </c>
      <c r="U47" s="60">
        <f t="shared" si="60"/>
        <v>13.333333333333334</v>
      </c>
      <c r="V47" s="62">
        <f t="shared" si="60"/>
        <v>577.06666666666672</v>
      </c>
      <c r="W47" s="62">
        <f t="shared" si="60"/>
        <v>88</v>
      </c>
      <c r="X47" s="62">
        <f t="shared" si="60"/>
        <v>143.19999999999999</v>
      </c>
      <c r="Y47" s="62">
        <f t="shared" si="60"/>
        <v>0</v>
      </c>
      <c r="Z47" s="62">
        <f t="shared" si="60"/>
        <v>78.13333333333334</v>
      </c>
      <c r="AA47" s="61">
        <f t="shared" si="60"/>
        <v>201.06666666666666</v>
      </c>
      <c r="AB47" s="60">
        <f t="shared" si="60"/>
        <v>0</v>
      </c>
      <c r="AC47" s="62">
        <f t="shared" si="60"/>
        <v>135.86666666666667</v>
      </c>
      <c r="AD47" s="62">
        <f t="shared" si="60"/>
        <v>230.10666666666665</v>
      </c>
      <c r="AE47" s="62">
        <f t="shared" si="60"/>
        <v>58</v>
      </c>
      <c r="AF47" s="62">
        <f t="shared" si="60"/>
        <v>32</v>
      </c>
      <c r="AG47" s="62"/>
      <c r="AH47" s="62"/>
      <c r="AI47" s="61"/>
      <c r="AJ47" s="44"/>
      <c r="AK47" s="43"/>
      <c r="AL47" s="43"/>
      <c r="AM47" s="44"/>
      <c r="AN47" s="44"/>
      <c r="AO47" s="43"/>
      <c r="AP47" s="37"/>
      <c r="AQ47" s="43"/>
      <c r="AR47" s="43"/>
      <c r="AS47" s="44"/>
      <c r="AT47" s="43"/>
      <c r="AU47" s="43"/>
      <c r="AV47" s="44"/>
      <c r="AW47" s="43"/>
      <c r="AX47" s="81"/>
    </row>
    <row r="48" spans="2:50" x14ac:dyDescent="0.25">
      <c r="B48" s="25"/>
      <c r="C48" s="25"/>
      <c r="D48" s="63" t="s">
        <v>561</v>
      </c>
      <c r="E48" s="64">
        <f t="shared" ref="E48:AF48" si="61">IFERROR(SUMIF($C$19:$C$29,$D40,E$19:E$29),0)</f>
        <v>79.733333333333334</v>
      </c>
      <c r="F48" s="65">
        <f t="shared" si="61"/>
        <v>0</v>
      </c>
      <c r="G48" s="64">
        <f t="shared" si="61"/>
        <v>0</v>
      </c>
      <c r="H48" s="66">
        <f t="shared" si="61"/>
        <v>45.546666666666667</v>
      </c>
      <c r="I48" s="66">
        <f t="shared" si="61"/>
        <v>0</v>
      </c>
      <c r="J48" s="66">
        <f t="shared" si="61"/>
        <v>169.96</v>
      </c>
      <c r="K48" s="66">
        <f t="shared" si="61"/>
        <v>1306.4000000000001</v>
      </c>
      <c r="L48" s="66">
        <f t="shared" si="61"/>
        <v>35.466666666666669</v>
      </c>
      <c r="M48" s="65">
        <f t="shared" si="61"/>
        <v>25.386666666666667</v>
      </c>
      <c r="N48" s="64">
        <f t="shared" si="61"/>
        <v>108.26666666666667</v>
      </c>
      <c r="O48" s="66">
        <f t="shared" si="61"/>
        <v>0</v>
      </c>
      <c r="P48" s="66">
        <f t="shared" si="61"/>
        <v>210.93333333333334</v>
      </c>
      <c r="Q48" s="66">
        <f t="shared" si="61"/>
        <v>141.30666666666667</v>
      </c>
      <c r="R48" s="66">
        <f t="shared" si="61"/>
        <v>311.2</v>
      </c>
      <c r="S48" s="66">
        <f t="shared" si="61"/>
        <v>28</v>
      </c>
      <c r="T48" s="65">
        <f t="shared" si="61"/>
        <v>410</v>
      </c>
      <c r="U48" s="64">
        <f t="shared" si="61"/>
        <v>-206.73333333333332</v>
      </c>
      <c r="V48" s="66">
        <f t="shared" si="61"/>
        <v>132.53333333333333</v>
      </c>
      <c r="W48" s="66">
        <f t="shared" si="61"/>
        <v>0</v>
      </c>
      <c r="X48" s="66">
        <f t="shared" si="61"/>
        <v>0</v>
      </c>
      <c r="Y48" s="66">
        <f t="shared" si="61"/>
        <v>502.13333333333333</v>
      </c>
      <c r="Z48" s="66">
        <f t="shared" si="61"/>
        <v>65.333333333333329</v>
      </c>
      <c r="AA48" s="65">
        <f t="shared" si="61"/>
        <v>0</v>
      </c>
      <c r="AB48" s="64">
        <f t="shared" si="61"/>
        <v>88.666666666666671</v>
      </c>
      <c r="AC48" s="66">
        <f t="shared" si="61"/>
        <v>-339.73333333333335</v>
      </c>
      <c r="AD48" s="66">
        <f t="shared" si="61"/>
        <v>0</v>
      </c>
      <c r="AE48" s="66">
        <f t="shared" si="61"/>
        <v>225.86666666666667</v>
      </c>
      <c r="AF48" s="66">
        <f t="shared" si="61"/>
        <v>670.88</v>
      </c>
      <c r="AG48" s="66"/>
      <c r="AH48" s="66"/>
      <c r="AI48" s="65"/>
      <c r="AJ48" s="44"/>
      <c r="AK48" s="43"/>
      <c r="AL48" s="43"/>
      <c r="AM48" s="44"/>
      <c r="AN48" s="44"/>
      <c r="AO48" s="43"/>
      <c r="AP48" s="44"/>
      <c r="AQ48" s="43"/>
      <c r="AR48" s="43"/>
      <c r="AS48" s="44"/>
      <c r="AT48" s="43"/>
      <c r="AU48" s="43"/>
      <c r="AV48" s="44"/>
      <c r="AW48" s="43"/>
      <c r="AX48" s="81"/>
    </row>
  </sheetData>
  <mergeCells count="5">
    <mergeCell ref="AK1:AM1"/>
    <mergeCell ref="AK2:AM2"/>
    <mergeCell ref="AK3:AM3"/>
    <mergeCell ref="AW3:AX3"/>
    <mergeCell ref="AQ3:AU3"/>
  </mergeCells>
  <pageMargins left="0.11811023622047245" right="0.11811023622047245" top="0.15748031496062992" bottom="0.15748031496062992" header="0.31496062992125984" footer="0.31496062992125984"/>
  <pageSetup paperSize="0" scale="10" orientation="landscape" horizontalDpi="203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48"/>
  <sheetViews>
    <sheetView showGridLines="0" workbookViewId="0">
      <pane xSplit="4" ySplit="4" topLeftCell="Y5" activePane="bottomRight" state="frozen"/>
      <selection activeCell="AQ15" sqref="AQ15:AU15"/>
      <selection pane="topRight" activeCell="AQ15" sqref="AQ15:AU15"/>
      <selection pane="bottomLeft" activeCell="AQ15" sqref="AQ15:AU15"/>
      <selection pane="bottomRight" activeCell="AX38" sqref="AX38"/>
    </sheetView>
  </sheetViews>
  <sheetFormatPr defaultRowHeight="15" x14ac:dyDescent="0.25"/>
  <cols>
    <col min="1" max="1" width="3.7109375" style="156" customWidth="1"/>
    <col min="2" max="3" width="7.7109375" style="14" customWidth="1"/>
    <col min="4" max="4" width="30.7109375" customWidth="1"/>
    <col min="5" max="35" width="7.7109375" customWidth="1"/>
    <col min="36" max="36" width="1.7109375" customWidth="1"/>
    <col min="37" max="38" width="12.7109375" style="15" customWidth="1"/>
    <col min="39" max="39" width="12.42578125" customWidth="1"/>
    <col min="40" max="40" width="1.7109375" customWidth="1"/>
    <col min="41" max="41" width="12.7109375" style="15" customWidth="1"/>
    <col min="42" max="42" width="1.7109375" customWidth="1"/>
    <col min="43" max="44" width="9.7109375" style="15" customWidth="1"/>
    <col min="45" max="45" width="9.7109375" customWidth="1"/>
    <col min="46" max="46" width="9.7109375" style="15" customWidth="1"/>
    <col min="47" max="47" width="7.7109375" style="15" customWidth="1"/>
    <col min="48" max="48" width="1.7109375" customWidth="1"/>
    <col min="49" max="49" width="12.7109375" style="15" customWidth="1"/>
    <col min="50" max="50" width="9.7109375" style="77" customWidth="1"/>
  </cols>
  <sheetData>
    <row r="1" spans="1:50" ht="15.75" customHeight="1" x14ac:dyDescent="0.25">
      <c r="AK1" s="172">
        <v>2023</v>
      </c>
      <c r="AL1" s="172"/>
      <c r="AM1" s="172"/>
      <c r="AT1" s="71" t="s">
        <v>309</v>
      </c>
      <c r="AU1" s="85">
        <f ca="1">YEAR(NOW())</f>
        <v>2023</v>
      </c>
      <c r="AW1" s="71"/>
    </row>
    <row r="2" spans="1:50" ht="15.75" customHeight="1" thickBot="1" x14ac:dyDescent="0.3">
      <c r="B2" s="7" t="s">
        <v>270</v>
      </c>
      <c r="C2" s="6">
        <v>37.5</v>
      </c>
      <c r="AK2" s="173" t="s">
        <v>281</v>
      </c>
      <c r="AL2" s="173"/>
      <c r="AM2" s="173"/>
      <c r="AQ2" s="71" t="s">
        <v>266</v>
      </c>
      <c r="AR2" s="72">
        <f>DAY(EOMONTH(AK3,0))</f>
        <v>31</v>
      </c>
      <c r="AT2" s="71" t="s">
        <v>310</v>
      </c>
      <c r="AU2" s="85">
        <f ca="1">AU1-1</f>
        <v>2022</v>
      </c>
      <c r="AW2" s="71"/>
    </row>
    <row r="3" spans="1:50" ht="17.100000000000001" customHeight="1" thickBot="1" x14ac:dyDescent="0.3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K3" s="174">
        <v>44986</v>
      </c>
      <c r="AL3" s="174"/>
      <c r="AM3" s="174"/>
      <c r="AQ3" s="177" t="s">
        <v>465</v>
      </c>
      <c r="AR3" s="178"/>
      <c r="AS3" s="178"/>
      <c r="AT3" s="178"/>
      <c r="AU3" s="179"/>
      <c r="AW3" s="175" t="s">
        <v>458</v>
      </c>
      <c r="AX3" s="176"/>
    </row>
    <row r="4" spans="1:50" s="17" customFormat="1" ht="45" customHeight="1" thickBot="1" x14ac:dyDescent="0.3">
      <c r="A4" s="157"/>
      <c r="B4" s="90" t="s">
        <v>267</v>
      </c>
      <c r="C4" s="91" t="s">
        <v>268</v>
      </c>
      <c r="D4" s="102" t="s">
        <v>269</v>
      </c>
      <c r="E4" s="28">
        <v>1</v>
      </c>
      <c r="F4" s="74">
        <f>E4+1</f>
        <v>2</v>
      </c>
      <c r="G4" s="28">
        <f t="shared" ref="G4:AI4" si="0">F4+1</f>
        <v>3</v>
      </c>
      <c r="H4" s="28">
        <f t="shared" si="0"/>
        <v>4</v>
      </c>
      <c r="I4" s="28">
        <f t="shared" si="0"/>
        <v>5</v>
      </c>
      <c r="J4" s="28">
        <f t="shared" si="0"/>
        <v>6</v>
      </c>
      <c r="K4" s="28">
        <f t="shared" si="0"/>
        <v>7</v>
      </c>
      <c r="L4" s="28">
        <f t="shared" si="0"/>
        <v>8</v>
      </c>
      <c r="M4" s="28">
        <f t="shared" si="0"/>
        <v>9</v>
      </c>
      <c r="N4" s="73">
        <f t="shared" si="0"/>
        <v>10</v>
      </c>
      <c r="O4" s="28">
        <f t="shared" si="0"/>
        <v>11</v>
      </c>
      <c r="P4" s="28">
        <f t="shared" si="0"/>
        <v>12</v>
      </c>
      <c r="Q4" s="28">
        <f t="shared" si="0"/>
        <v>13</v>
      </c>
      <c r="R4" s="28">
        <f t="shared" si="0"/>
        <v>14</v>
      </c>
      <c r="S4" s="28">
        <f t="shared" si="0"/>
        <v>15</v>
      </c>
      <c r="T4" s="74">
        <f t="shared" si="0"/>
        <v>16</v>
      </c>
      <c r="U4" s="73">
        <f t="shared" si="0"/>
        <v>17</v>
      </c>
      <c r="V4" s="28">
        <f t="shared" si="0"/>
        <v>18</v>
      </c>
      <c r="W4" s="28">
        <f t="shared" si="0"/>
        <v>19</v>
      </c>
      <c r="X4" s="28">
        <f t="shared" si="0"/>
        <v>20</v>
      </c>
      <c r="Y4" s="28">
        <f t="shared" si="0"/>
        <v>21</v>
      </c>
      <c r="Z4" s="28">
        <f t="shared" si="0"/>
        <v>22</v>
      </c>
      <c r="AA4" s="74">
        <f t="shared" si="0"/>
        <v>23</v>
      </c>
      <c r="AB4" s="28">
        <f t="shared" si="0"/>
        <v>24</v>
      </c>
      <c r="AC4" s="28">
        <f t="shared" si="0"/>
        <v>25</v>
      </c>
      <c r="AD4" s="28">
        <f t="shared" si="0"/>
        <v>26</v>
      </c>
      <c r="AE4" s="28">
        <f t="shared" si="0"/>
        <v>27</v>
      </c>
      <c r="AF4" s="28">
        <f t="shared" si="0"/>
        <v>28</v>
      </c>
      <c r="AG4" s="28">
        <f t="shared" si="0"/>
        <v>29</v>
      </c>
      <c r="AH4" s="28">
        <f t="shared" si="0"/>
        <v>30</v>
      </c>
      <c r="AI4" s="74">
        <f t="shared" si="0"/>
        <v>31</v>
      </c>
      <c r="AJ4" s="16"/>
      <c r="AK4" s="82" t="s">
        <v>462</v>
      </c>
      <c r="AL4" s="83" t="s">
        <v>463</v>
      </c>
      <c r="AM4" s="84" t="s">
        <v>276</v>
      </c>
      <c r="AN4" s="16"/>
      <c r="AO4" s="75" t="s">
        <v>466</v>
      </c>
      <c r="AQ4" s="98" t="s">
        <v>277</v>
      </c>
      <c r="AR4" s="99" t="s">
        <v>278</v>
      </c>
      <c r="AS4" s="100" t="s">
        <v>279</v>
      </c>
      <c r="AT4" s="99" t="s">
        <v>280</v>
      </c>
      <c r="AU4" s="101" t="s">
        <v>563</v>
      </c>
      <c r="AV4" s="16"/>
      <c r="AW4" s="98" t="s">
        <v>459</v>
      </c>
      <c r="AX4" s="101" t="s">
        <v>460</v>
      </c>
    </row>
    <row r="5" spans="1:50" x14ac:dyDescent="0.25">
      <c r="A5" s="156">
        <v>12</v>
      </c>
      <c r="B5" s="96">
        <v>1</v>
      </c>
      <c r="C5" s="97" t="s">
        <v>8</v>
      </c>
      <c r="D5" s="108" t="s">
        <v>2</v>
      </c>
      <c r="E5" s="5">
        <v>23400</v>
      </c>
      <c r="F5" s="5">
        <v>23400</v>
      </c>
      <c r="G5" s="4">
        <v>19800</v>
      </c>
      <c r="H5" s="5">
        <v>25410</v>
      </c>
      <c r="I5" s="5">
        <v>18900</v>
      </c>
      <c r="J5" s="5">
        <v>14800</v>
      </c>
      <c r="K5" s="5">
        <v>80026</v>
      </c>
      <c r="L5" s="5">
        <v>52549</v>
      </c>
      <c r="M5" s="9">
        <v>18740</v>
      </c>
      <c r="N5" s="4">
        <v>25760</v>
      </c>
      <c r="O5" s="5">
        <v>56657</v>
      </c>
      <c r="P5" s="5">
        <v>54745</v>
      </c>
      <c r="Q5" s="5">
        <v>15000</v>
      </c>
      <c r="R5" s="5">
        <v>4960</v>
      </c>
      <c r="S5" s="5">
        <v>5700</v>
      </c>
      <c r="T5" s="9">
        <v>18342</v>
      </c>
      <c r="U5" s="4">
        <v>24500</v>
      </c>
      <c r="V5" s="5">
        <v>75450</v>
      </c>
      <c r="W5" s="5">
        <v>84326</v>
      </c>
      <c r="X5" s="5">
        <v>5580</v>
      </c>
      <c r="Y5" s="5">
        <v>14000</v>
      </c>
      <c r="Z5" s="5">
        <v>6200</v>
      </c>
      <c r="AA5" s="9">
        <v>50713</v>
      </c>
      <c r="AB5" s="4">
        <v>17718.099999999999</v>
      </c>
      <c r="AC5" s="5">
        <v>13109</v>
      </c>
      <c r="AD5" s="5">
        <v>73810</v>
      </c>
      <c r="AE5" s="5">
        <v>6480</v>
      </c>
      <c r="AF5" s="5">
        <v>0</v>
      </c>
      <c r="AG5" s="5">
        <v>15241</v>
      </c>
      <c r="AH5" s="5">
        <v>25650</v>
      </c>
      <c r="AI5" s="9">
        <v>0</v>
      </c>
      <c r="AK5" s="132">
        <f>SUM(E5:AI5)</f>
        <v>870966.1</v>
      </c>
      <c r="AL5" s="133">
        <v>1000000</v>
      </c>
      <c r="AM5" s="134">
        <f>IF(AL5&lt;&gt;0,AK5/AL5,0)</f>
        <v>0.87096609999999997</v>
      </c>
      <c r="AO5" s="120">
        <v>0</v>
      </c>
      <c r="AP5" s="166">
        <f>SIGN(AO5)</f>
        <v>0</v>
      </c>
      <c r="AQ5" s="136">
        <f t="shared" ref="AQ5:AQ13" si="1">AVERAGE(E5:AI5)</f>
        <v>28095.68064516129</v>
      </c>
      <c r="AR5" s="137">
        <f t="shared" ref="AR5:AR13" si="2">AL5/$AR$2</f>
        <v>32258.064516129034</v>
      </c>
      <c r="AS5" s="138">
        <f>IF(AR5&lt;&gt;0,AQ5/AR5,0)</f>
        <v>0.87096609999999997</v>
      </c>
      <c r="AT5" s="137">
        <f t="shared" ref="AT5:AT13" si="3">AO5/$AR$2</f>
        <v>0</v>
      </c>
      <c r="AU5" s="134">
        <f t="shared" ref="AU5:AU14" si="4">IFERROR(AW5/AO5-1,0)</f>
        <v>0</v>
      </c>
      <c r="AV5" s="166">
        <f>SIGN(AW5)</f>
        <v>1</v>
      </c>
      <c r="AW5" s="132">
        <f t="shared" ref="AW5:AW13" si="5">AK5/COUNTIF($E$16:$AI$16,"&lt;&gt;0")*$AR$2</f>
        <v>870966.1</v>
      </c>
      <c r="AX5" s="134">
        <f t="shared" ref="AX5:AX14" si="6">IF(AL5&lt;&gt;0,AW5/AL5,0)</f>
        <v>0.87096609999999997</v>
      </c>
    </row>
    <row r="6" spans="1:50" x14ac:dyDescent="0.25">
      <c r="A6" s="156">
        <v>15</v>
      </c>
      <c r="B6" s="18">
        <v>2</v>
      </c>
      <c r="C6" s="88" t="s">
        <v>8</v>
      </c>
      <c r="D6" s="92" t="s">
        <v>3</v>
      </c>
      <c r="E6" s="10">
        <v>16040</v>
      </c>
      <c r="F6" s="10">
        <v>8300</v>
      </c>
      <c r="G6" s="2">
        <v>37010</v>
      </c>
      <c r="H6" s="10">
        <v>83949</v>
      </c>
      <c r="I6" s="10">
        <v>96156.5</v>
      </c>
      <c r="J6" s="10">
        <v>29988</v>
      </c>
      <c r="K6" s="10">
        <v>101755.5</v>
      </c>
      <c r="L6" s="10">
        <v>167910</v>
      </c>
      <c r="M6" s="3">
        <v>26910</v>
      </c>
      <c r="N6" s="2">
        <v>51700</v>
      </c>
      <c r="O6" s="10">
        <v>2475</v>
      </c>
      <c r="P6" s="10">
        <v>71922</v>
      </c>
      <c r="Q6" s="10">
        <v>33425</v>
      </c>
      <c r="R6" s="10">
        <v>42870</v>
      </c>
      <c r="S6" s="10">
        <v>53980</v>
      </c>
      <c r="T6" s="3">
        <v>39730</v>
      </c>
      <c r="U6" s="2">
        <v>57597.5</v>
      </c>
      <c r="V6" s="10">
        <v>18825</v>
      </c>
      <c r="W6" s="10">
        <v>26775</v>
      </c>
      <c r="X6" s="10">
        <v>11520</v>
      </c>
      <c r="Y6" s="10">
        <v>41390</v>
      </c>
      <c r="Z6" s="10">
        <v>14156</v>
      </c>
      <c r="AA6" s="3">
        <v>22854</v>
      </c>
      <c r="AB6" s="2">
        <v>35540</v>
      </c>
      <c r="AC6" s="10">
        <v>65379</v>
      </c>
      <c r="AD6" s="10">
        <v>60780</v>
      </c>
      <c r="AE6" s="10">
        <v>8600</v>
      </c>
      <c r="AF6" s="10">
        <v>27240</v>
      </c>
      <c r="AG6" s="10">
        <v>9080</v>
      </c>
      <c r="AH6" s="10">
        <v>23500</v>
      </c>
      <c r="AI6" s="3">
        <v>10540</v>
      </c>
      <c r="AK6" s="117">
        <f t="shared" ref="AK6:AK13" si="7">SUM(E6:AI6)</f>
        <v>1297897.5</v>
      </c>
      <c r="AL6" s="110">
        <v>2000000</v>
      </c>
      <c r="AM6" s="78">
        <f t="shared" ref="AM6:AM13" si="8">IF(AL6&lt;&gt;0,AK6/AL6,0)</f>
        <v>0.64894874999999996</v>
      </c>
      <c r="AO6" s="86">
        <v>0</v>
      </c>
      <c r="AP6" s="166">
        <f t="shared" ref="AP6:AP14" si="9">SIGN(AO6)</f>
        <v>0</v>
      </c>
      <c r="AQ6" s="70">
        <f t="shared" si="1"/>
        <v>41867.661290322583</v>
      </c>
      <c r="AR6" s="171">
        <f t="shared" si="2"/>
        <v>64516.129032258068</v>
      </c>
      <c r="AS6" s="69">
        <f t="shared" ref="AS6:AS13" si="10">IF(AR6&lt;&gt;0,AQ6/AR6,0)</f>
        <v>0.64894874999999996</v>
      </c>
      <c r="AT6" s="171">
        <f t="shared" si="3"/>
        <v>0</v>
      </c>
      <c r="AU6" s="78">
        <f t="shared" si="4"/>
        <v>0</v>
      </c>
      <c r="AV6" s="166">
        <f t="shared" ref="AV6:AV14" si="11">SIGN(AW6)</f>
        <v>1</v>
      </c>
      <c r="AW6" s="117">
        <f t="shared" si="5"/>
        <v>1297897.5</v>
      </c>
      <c r="AX6" s="78">
        <f t="shared" si="6"/>
        <v>0.64894874999999996</v>
      </c>
    </row>
    <row r="7" spans="1:50" x14ac:dyDescent="0.25">
      <c r="A7" s="156">
        <v>32</v>
      </c>
      <c r="B7" s="18">
        <v>3</v>
      </c>
      <c r="C7" s="88" t="s">
        <v>8</v>
      </c>
      <c r="D7" s="92" t="s">
        <v>4</v>
      </c>
      <c r="E7" s="10">
        <v>0</v>
      </c>
      <c r="F7" s="10">
        <v>0</v>
      </c>
      <c r="G7" s="2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3">
        <v>0</v>
      </c>
      <c r="N7" s="2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3">
        <v>0</v>
      </c>
      <c r="U7" s="2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3">
        <v>0</v>
      </c>
      <c r="AB7" s="2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3">
        <v>0</v>
      </c>
      <c r="AK7" s="117">
        <f t="shared" si="7"/>
        <v>0</v>
      </c>
      <c r="AL7" s="110">
        <v>0</v>
      </c>
      <c r="AM7" s="78">
        <f t="shared" si="8"/>
        <v>0</v>
      </c>
      <c r="AO7" s="86">
        <v>0</v>
      </c>
      <c r="AP7" s="166">
        <f t="shared" si="9"/>
        <v>0</v>
      </c>
      <c r="AQ7" s="70">
        <f t="shared" si="1"/>
        <v>0</v>
      </c>
      <c r="AR7" s="171">
        <f t="shared" si="2"/>
        <v>0</v>
      </c>
      <c r="AS7" s="69">
        <f t="shared" si="10"/>
        <v>0</v>
      </c>
      <c r="AT7" s="171">
        <f t="shared" si="3"/>
        <v>0</v>
      </c>
      <c r="AU7" s="78">
        <f t="shared" si="4"/>
        <v>0</v>
      </c>
      <c r="AV7" s="166">
        <f t="shared" si="11"/>
        <v>0</v>
      </c>
      <c r="AW7" s="117">
        <f t="shared" si="5"/>
        <v>0</v>
      </c>
      <c r="AX7" s="78">
        <f t="shared" si="6"/>
        <v>0</v>
      </c>
    </row>
    <row r="8" spans="1:50" x14ac:dyDescent="0.25">
      <c r="A8" s="156">
        <v>31</v>
      </c>
      <c r="B8" s="18">
        <v>4</v>
      </c>
      <c r="C8" s="88" t="s">
        <v>8</v>
      </c>
      <c r="D8" s="92" t="s">
        <v>0</v>
      </c>
      <c r="E8" s="10">
        <v>0</v>
      </c>
      <c r="F8" s="10">
        <v>11920</v>
      </c>
      <c r="G8" s="2">
        <v>10200</v>
      </c>
      <c r="H8" s="10">
        <v>24815</v>
      </c>
      <c r="I8" s="10">
        <v>43370</v>
      </c>
      <c r="J8" s="10">
        <v>7100</v>
      </c>
      <c r="K8" s="10">
        <v>51851</v>
      </c>
      <c r="L8" s="10">
        <v>35693.5</v>
      </c>
      <c r="M8" s="3">
        <v>0</v>
      </c>
      <c r="N8" s="2">
        <v>0</v>
      </c>
      <c r="O8" s="10">
        <v>48392</v>
      </c>
      <c r="P8" s="10">
        <v>17850</v>
      </c>
      <c r="Q8" s="10">
        <v>21550</v>
      </c>
      <c r="R8" s="10">
        <v>0</v>
      </c>
      <c r="S8" s="10">
        <v>21690</v>
      </c>
      <c r="T8" s="3">
        <v>22880</v>
      </c>
      <c r="U8" s="2">
        <v>0</v>
      </c>
      <c r="V8" s="10">
        <v>21670</v>
      </c>
      <c r="W8" s="10">
        <v>2640</v>
      </c>
      <c r="X8" s="10">
        <v>5700</v>
      </c>
      <c r="Y8" s="10">
        <v>24960</v>
      </c>
      <c r="Z8" s="10">
        <v>0</v>
      </c>
      <c r="AA8" s="3">
        <v>0</v>
      </c>
      <c r="AB8" s="2">
        <v>0</v>
      </c>
      <c r="AC8" s="10">
        <v>0</v>
      </c>
      <c r="AD8" s="10">
        <v>27920</v>
      </c>
      <c r="AE8" s="10">
        <v>14436</v>
      </c>
      <c r="AF8" s="10">
        <v>0</v>
      </c>
      <c r="AG8" s="10">
        <v>18020</v>
      </c>
      <c r="AH8" s="10">
        <v>24380</v>
      </c>
      <c r="AI8" s="3">
        <v>0</v>
      </c>
      <c r="AK8" s="117">
        <f t="shared" si="7"/>
        <v>457037.5</v>
      </c>
      <c r="AL8" s="110">
        <v>570000</v>
      </c>
      <c r="AM8" s="78">
        <f t="shared" si="8"/>
        <v>0.80182017543859652</v>
      </c>
      <c r="AO8" s="86">
        <v>0</v>
      </c>
      <c r="AP8" s="166">
        <f t="shared" si="9"/>
        <v>0</v>
      </c>
      <c r="AQ8" s="70">
        <f t="shared" si="1"/>
        <v>14743.145161290322</v>
      </c>
      <c r="AR8" s="171">
        <f t="shared" si="2"/>
        <v>18387.096774193549</v>
      </c>
      <c r="AS8" s="69">
        <f t="shared" si="10"/>
        <v>0.80182017543859641</v>
      </c>
      <c r="AT8" s="171">
        <f t="shared" si="3"/>
        <v>0</v>
      </c>
      <c r="AU8" s="78">
        <f t="shared" si="4"/>
        <v>0</v>
      </c>
      <c r="AV8" s="166">
        <f t="shared" si="11"/>
        <v>1</v>
      </c>
      <c r="AW8" s="117">
        <f t="shared" si="5"/>
        <v>457037.5</v>
      </c>
      <c r="AX8" s="78">
        <f t="shared" si="6"/>
        <v>0.80182017543859652</v>
      </c>
    </row>
    <row r="9" spans="1:50" x14ac:dyDescent="0.25">
      <c r="A9" s="156">
        <v>29</v>
      </c>
      <c r="B9" s="18">
        <v>5</v>
      </c>
      <c r="C9" s="88" t="s">
        <v>8</v>
      </c>
      <c r="D9" s="92" t="s">
        <v>1</v>
      </c>
      <c r="E9" s="10">
        <v>0</v>
      </c>
      <c r="F9" s="10">
        <v>28529.5</v>
      </c>
      <c r="G9" s="2">
        <v>0</v>
      </c>
      <c r="H9" s="10">
        <v>13720</v>
      </c>
      <c r="I9" s="10">
        <v>60574</v>
      </c>
      <c r="J9" s="10">
        <v>36500</v>
      </c>
      <c r="K9" s="10">
        <v>6900</v>
      </c>
      <c r="L9" s="10">
        <v>15400</v>
      </c>
      <c r="M9" s="3">
        <v>0</v>
      </c>
      <c r="N9" s="2">
        <v>0</v>
      </c>
      <c r="O9" s="10">
        <v>12590</v>
      </c>
      <c r="P9" s="10">
        <v>23800</v>
      </c>
      <c r="Q9" s="10">
        <v>22350</v>
      </c>
      <c r="R9" s="10">
        <v>3800</v>
      </c>
      <c r="S9" s="10">
        <v>0</v>
      </c>
      <c r="T9" s="3">
        <v>0</v>
      </c>
      <c r="U9" s="2">
        <v>9670</v>
      </c>
      <c r="V9" s="10">
        <v>54000</v>
      </c>
      <c r="W9" s="10">
        <v>23220</v>
      </c>
      <c r="X9" s="10">
        <v>7490</v>
      </c>
      <c r="Y9" s="10">
        <v>1500</v>
      </c>
      <c r="Z9" s="10">
        <v>31000</v>
      </c>
      <c r="AA9" s="3">
        <v>1200</v>
      </c>
      <c r="AB9" s="2">
        <v>37935</v>
      </c>
      <c r="AC9" s="10">
        <v>30940</v>
      </c>
      <c r="AD9" s="10">
        <v>10900</v>
      </c>
      <c r="AE9" s="10">
        <v>9300</v>
      </c>
      <c r="AF9" s="10">
        <v>28760</v>
      </c>
      <c r="AG9" s="10">
        <v>14750</v>
      </c>
      <c r="AH9" s="10">
        <v>19540</v>
      </c>
      <c r="AI9" s="3">
        <v>15200</v>
      </c>
      <c r="AK9" s="117">
        <f t="shared" si="7"/>
        <v>519568.5</v>
      </c>
      <c r="AL9" s="110">
        <v>650000</v>
      </c>
      <c r="AM9" s="78">
        <f t="shared" si="8"/>
        <v>0.79933615384615386</v>
      </c>
      <c r="AO9" s="86">
        <v>0</v>
      </c>
      <c r="AP9" s="166">
        <f t="shared" si="9"/>
        <v>0</v>
      </c>
      <c r="AQ9" s="70">
        <f t="shared" si="1"/>
        <v>16760.274193548386</v>
      </c>
      <c r="AR9" s="171">
        <f t="shared" si="2"/>
        <v>20967.741935483871</v>
      </c>
      <c r="AS9" s="69">
        <f t="shared" si="10"/>
        <v>0.79933615384615375</v>
      </c>
      <c r="AT9" s="171">
        <f t="shared" si="3"/>
        <v>0</v>
      </c>
      <c r="AU9" s="78">
        <f t="shared" si="4"/>
        <v>0</v>
      </c>
      <c r="AV9" s="166">
        <f t="shared" si="11"/>
        <v>1</v>
      </c>
      <c r="AW9" s="117">
        <f t="shared" si="5"/>
        <v>519568.5</v>
      </c>
      <c r="AX9" s="78">
        <f t="shared" si="6"/>
        <v>0.79933615384615386</v>
      </c>
    </row>
    <row r="10" spans="1:50" x14ac:dyDescent="0.25">
      <c r="A10" s="156">
        <v>10</v>
      </c>
      <c r="B10" s="18">
        <v>6</v>
      </c>
      <c r="C10" s="88" t="s">
        <v>272</v>
      </c>
      <c r="D10" s="92" t="s">
        <v>5</v>
      </c>
      <c r="E10" s="10">
        <v>41712.1</v>
      </c>
      <c r="F10" s="10">
        <v>49290</v>
      </c>
      <c r="G10" s="2">
        <v>42255</v>
      </c>
      <c r="H10" s="10">
        <v>131692</v>
      </c>
      <c r="I10" s="10">
        <v>55565</v>
      </c>
      <c r="J10" s="10">
        <v>41283</v>
      </c>
      <c r="K10" s="10">
        <v>177415</v>
      </c>
      <c r="L10" s="10">
        <v>115844.5</v>
      </c>
      <c r="M10" s="3">
        <v>17844</v>
      </c>
      <c r="N10" s="2">
        <v>37620</v>
      </c>
      <c r="O10" s="10">
        <v>28160</v>
      </c>
      <c r="P10" s="10">
        <v>57908.5</v>
      </c>
      <c r="Q10" s="10">
        <v>31290</v>
      </c>
      <c r="R10" s="10">
        <v>9550</v>
      </c>
      <c r="S10" s="10">
        <v>32650</v>
      </c>
      <c r="T10" s="3">
        <v>44740</v>
      </c>
      <c r="U10" s="2">
        <v>55903</v>
      </c>
      <c r="V10" s="10">
        <v>47335</v>
      </c>
      <c r="W10" s="10">
        <v>77595</v>
      </c>
      <c r="X10" s="10">
        <v>46410</v>
      </c>
      <c r="Y10" s="10">
        <v>21715</v>
      </c>
      <c r="Z10" s="10">
        <v>54170</v>
      </c>
      <c r="AA10" s="3">
        <v>42880</v>
      </c>
      <c r="AB10" s="2">
        <v>53880</v>
      </c>
      <c r="AC10" s="10">
        <v>54821</v>
      </c>
      <c r="AD10" s="10">
        <v>23350</v>
      </c>
      <c r="AE10" s="10">
        <v>74550</v>
      </c>
      <c r="AF10" s="10">
        <v>52947</v>
      </c>
      <c r="AG10" s="10">
        <v>83800</v>
      </c>
      <c r="AH10" s="10">
        <v>15190</v>
      </c>
      <c r="AI10" s="3">
        <v>12700</v>
      </c>
      <c r="AK10" s="117">
        <f t="shared" si="7"/>
        <v>1632065.1</v>
      </c>
      <c r="AL10" s="110">
        <v>2000000</v>
      </c>
      <c r="AM10" s="78">
        <f t="shared" si="8"/>
        <v>0.81603255000000008</v>
      </c>
      <c r="AO10" s="86">
        <v>0</v>
      </c>
      <c r="AP10" s="166">
        <f t="shared" si="9"/>
        <v>0</v>
      </c>
      <c r="AQ10" s="70">
        <f t="shared" si="1"/>
        <v>52647.261290322582</v>
      </c>
      <c r="AR10" s="171">
        <f t="shared" si="2"/>
        <v>64516.129032258068</v>
      </c>
      <c r="AS10" s="69">
        <f>IF(AR10&lt;&gt;0,AQ10/AR10,0)</f>
        <v>0.81603254999999997</v>
      </c>
      <c r="AT10" s="171">
        <f t="shared" si="3"/>
        <v>0</v>
      </c>
      <c r="AU10" s="78">
        <f t="shared" si="4"/>
        <v>0</v>
      </c>
      <c r="AV10" s="166">
        <f t="shared" si="11"/>
        <v>1</v>
      </c>
      <c r="AW10" s="117">
        <f t="shared" si="5"/>
        <v>1632065.1</v>
      </c>
      <c r="AX10" s="78">
        <f t="shared" si="6"/>
        <v>0.81603255000000008</v>
      </c>
    </row>
    <row r="11" spans="1:50" x14ac:dyDescent="0.25">
      <c r="A11" s="156">
        <v>33</v>
      </c>
      <c r="B11" s="18">
        <v>7</v>
      </c>
      <c r="C11" s="88" t="s">
        <v>272</v>
      </c>
      <c r="D11" s="92" t="s">
        <v>6</v>
      </c>
      <c r="E11" s="10">
        <v>0</v>
      </c>
      <c r="F11" s="10">
        <v>0</v>
      </c>
      <c r="G11" s="2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3">
        <v>0</v>
      </c>
      <c r="N11" s="2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3">
        <v>0</v>
      </c>
      <c r="U11" s="2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3">
        <v>0</v>
      </c>
      <c r="AB11" s="2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3">
        <v>0</v>
      </c>
      <c r="AK11" s="117">
        <f t="shared" si="7"/>
        <v>0</v>
      </c>
      <c r="AL11" s="110">
        <v>0</v>
      </c>
      <c r="AM11" s="78">
        <f t="shared" si="8"/>
        <v>0</v>
      </c>
      <c r="AO11" s="86">
        <v>0</v>
      </c>
      <c r="AP11" s="166">
        <f t="shared" si="9"/>
        <v>0</v>
      </c>
      <c r="AQ11" s="70">
        <f t="shared" si="1"/>
        <v>0</v>
      </c>
      <c r="AR11" s="171">
        <f t="shared" si="2"/>
        <v>0</v>
      </c>
      <c r="AS11" s="69">
        <f t="shared" si="10"/>
        <v>0</v>
      </c>
      <c r="AT11" s="171">
        <f t="shared" si="3"/>
        <v>0</v>
      </c>
      <c r="AU11" s="78">
        <f t="shared" si="4"/>
        <v>0</v>
      </c>
      <c r="AV11" s="166">
        <f t="shared" si="11"/>
        <v>0</v>
      </c>
      <c r="AW11" s="117">
        <f t="shared" si="5"/>
        <v>0</v>
      </c>
      <c r="AX11" s="78">
        <f t="shared" si="6"/>
        <v>0</v>
      </c>
    </row>
    <row r="12" spans="1:50" x14ac:dyDescent="0.25">
      <c r="A12" s="156">
        <v>34</v>
      </c>
      <c r="B12" s="18">
        <v>8</v>
      </c>
      <c r="C12" s="88" t="s">
        <v>12</v>
      </c>
      <c r="D12" s="92" t="s">
        <v>11</v>
      </c>
      <c r="E12" s="10">
        <v>0</v>
      </c>
      <c r="F12" s="10">
        <v>0</v>
      </c>
      <c r="G12" s="2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3">
        <v>0</v>
      </c>
      <c r="N12" s="2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3">
        <v>0</v>
      </c>
      <c r="U12" s="2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3">
        <v>0</v>
      </c>
      <c r="AB12" s="2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3">
        <v>0</v>
      </c>
      <c r="AK12" s="117">
        <f t="shared" si="7"/>
        <v>0</v>
      </c>
      <c r="AL12" s="110">
        <v>0</v>
      </c>
      <c r="AM12" s="78">
        <f t="shared" si="8"/>
        <v>0</v>
      </c>
      <c r="AO12" s="86">
        <v>0</v>
      </c>
      <c r="AP12" s="166">
        <f t="shared" si="9"/>
        <v>0</v>
      </c>
      <c r="AQ12" s="70">
        <f t="shared" si="1"/>
        <v>0</v>
      </c>
      <c r="AR12" s="171">
        <f t="shared" si="2"/>
        <v>0</v>
      </c>
      <c r="AS12" s="69">
        <f t="shared" si="10"/>
        <v>0</v>
      </c>
      <c r="AT12" s="171">
        <f t="shared" si="3"/>
        <v>0</v>
      </c>
      <c r="AU12" s="78">
        <f t="shared" si="4"/>
        <v>0</v>
      </c>
      <c r="AV12" s="166">
        <f t="shared" si="11"/>
        <v>0</v>
      </c>
      <c r="AW12" s="117">
        <f t="shared" si="5"/>
        <v>0</v>
      </c>
      <c r="AX12" s="78">
        <f t="shared" si="6"/>
        <v>0</v>
      </c>
    </row>
    <row r="13" spans="1:50" x14ac:dyDescent="0.25">
      <c r="A13" s="156">
        <v>14</v>
      </c>
      <c r="B13" s="18">
        <v>9</v>
      </c>
      <c r="C13" s="88" t="s">
        <v>10</v>
      </c>
      <c r="D13" s="92" t="s">
        <v>7</v>
      </c>
      <c r="E13" s="10">
        <v>6700</v>
      </c>
      <c r="F13" s="10">
        <v>4300</v>
      </c>
      <c r="G13" s="2">
        <v>20700</v>
      </c>
      <c r="H13" s="10">
        <v>3200</v>
      </c>
      <c r="I13" s="10">
        <v>3500</v>
      </c>
      <c r="J13" s="10">
        <v>900</v>
      </c>
      <c r="K13" s="10">
        <v>0</v>
      </c>
      <c r="L13" s="10">
        <v>1700</v>
      </c>
      <c r="M13" s="3">
        <v>0</v>
      </c>
      <c r="N13" s="2">
        <v>17290</v>
      </c>
      <c r="O13" s="10">
        <v>1900</v>
      </c>
      <c r="P13" s="10">
        <v>6900</v>
      </c>
      <c r="Q13" s="10">
        <v>850</v>
      </c>
      <c r="R13" s="10">
        <v>10050</v>
      </c>
      <c r="S13" s="10">
        <v>3000</v>
      </c>
      <c r="T13" s="3">
        <v>0</v>
      </c>
      <c r="U13" s="2">
        <v>9290</v>
      </c>
      <c r="V13" s="10">
        <v>3200</v>
      </c>
      <c r="W13" s="10">
        <v>33455</v>
      </c>
      <c r="X13" s="10">
        <v>3100</v>
      </c>
      <c r="Y13" s="10">
        <v>5700</v>
      </c>
      <c r="Z13" s="10">
        <v>2100</v>
      </c>
      <c r="AA13" s="3">
        <v>0</v>
      </c>
      <c r="AB13" s="2">
        <v>2600</v>
      </c>
      <c r="AC13" s="10">
        <v>6770</v>
      </c>
      <c r="AD13" s="10">
        <v>2550</v>
      </c>
      <c r="AE13" s="10">
        <v>5930</v>
      </c>
      <c r="AF13" s="10">
        <v>2900</v>
      </c>
      <c r="AG13" s="10">
        <v>0</v>
      </c>
      <c r="AH13" s="10">
        <v>2760</v>
      </c>
      <c r="AI13" s="3">
        <v>2800</v>
      </c>
      <c r="AK13" s="117">
        <f t="shared" si="7"/>
        <v>164145</v>
      </c>
      <c r="AL13" s="110">
        <v>500000</v>
      </c>
      <c r="AM13" s="78">
        <f t="shared" si="8"/>
        <v>0.32829000000000003</v>
      </c>
      <c r="AO13" s="86">
        <v>0</v>
      </c>
      <c r="AP13" s="166">
        <f t="shared" si="9"/>
        <v>0</v>
      </c>
      <c r="AQ13" s="70">
        <f t="shared" si="1"/>
        <v>5295</v>
      </c>
      <c r="AR13" s="171">
        <f t="shared" si="2"/>
        <v>16129.032258064517</v>
      </c>
      <c r="AS13" s="69">
        <f t="shared" si="10"/>
        <v>0.32828999999999997</v>
      </c>
      <c r="AT13" s="171">
        <f t="shared" si="3"/>
        <v>0</v>
      </c>
      <c r="AU13" s="78">
        <f t="shared" si="4"/>
        <v>0</v>
      </c>
      <c r="AV13" s="166">
        <f t="shared" si="11"/>
        <v>1</v>
      </c>
      <c r="AW13" s="117">
        <f t="shared" si="5"/>
        <v>164145</v>
      </c>
      <c r="AX13" s="78">
        <f t="shared" si="6"/>
        <v>0.32829000000000003</v>
      </c>
    </row>
    <row r="14" spans="1:50" x14ac:dyDescent="0.25">
      <c r="A14" s="156">
        <v>98</v>
      </c>
      <c r="B14" s="18">
        <v>10</v>
      </c>
      <c r="C14" s="88" t="s">
        <v>561</v>
      </c>
      <c r="D14" s="92" t="s">
        <v>562</v>
      </c>
      <c r="E14" s="10">
        <v>0</v>
      </c>
      <c r="F14" s="10">
        <v>10710</v>
      </c>
      <c r="G14" s="2">
        <v>18760</v>
      </c>
      <c r="H14" s="10">
        <v>11228</v>
      </c>
      <c r="I14" s="10">
        <v>0</v>
      </c>
      <c r="J14" s="10">
        <v>14833</v>
      </c>
      <c r="K14" s="10">
        <v>3570</v>
      </c>
      <c r="L14" s="10">
        <v>-10360</v>
      </c>
      <c r="M14" s="3">
        <v>16870</v>
      </c>
      <c r="N14" s="2">
        <v>30485</v>
      </c>
      <c r="O14" s="10">
        <v>0</v>
      </c>
      <c r="P14" s="10">
        <v>3059</v>
      </c>
      <c r="Q14" s="10">
        <v>7332.5</v>
      </c>
      <c r="R14" s="10">
        <v>0</v>
      </c>
      <c r="S14" s="10">
        <v>1890</v>
      </c>
      <c r="T14" s="3">
        <v>-9800</v>
      </c>
      <c r="U14" s="2">
        <v>20230</v>
      </c>
      <c r="V14" s="10">
        <v>5250</v>
      </c>
      <c r="W14" s="10">
        <v>0</v>
      </c>
      <c r="X14" s="10">
        <v>12040</v>
      </c>
      <c r="Y14" s="10">
        <v>3990</v>
      </c>
      <c r="Z14" s="10">
        <v>1330</v>
      </c>
      <c r="AA14" s="3">
        <v>0</v>
      </c>
      <c r="AB14" s="2">
        <v>-24955</v>
      </c>
      <c r="AC14" s="10">
        <v>16908.5</v>
      </c>
      <c r="AD14" s="10">
        <v>0</v>
      </c>
      <c r="AE14" s="10">
        <v>23590</v>
      </c>
      <c r="AF14" s="10">
        <v>2079</v>
      </c>
      <c r="AG14" s="10">
        <v>2450</v>
      </c>
      <c r="AH14" s="10">
        <v>2310</v>
      </c>
      <c r="AI14" s="3">
        <v>19810</v>
      </c>
      <c r="AK14" s="117">
        <f t="shared" ref="AK14" si="12">SUM(E14:AI14)</f>
        <v>183610</v>
      </c>
      <c r="AL14" s="110">
        <f>$AK14</f>
        <v>183610</v>
      </c>
      <c r="AM14" s="78">
        <f>IF(AL14&lt;&gt;0,AK14/AL14,0)</f>
        <v>1</v>
      </c>
      <c r="AO14" s="86">
        <v>0</v>
      </c>
      <c r="AP14" s="166">
        <f t="shared" si="9"/>
        <v>0</v>
      </c>
      <c r="AQ14" s="70">
        <f t="shared" ref="AQ14" si="13">AVERAGE(E14:AI14)</f>
        <v>5922.9032258064517</v>
      </c>
      <c r="AR14" s="171">
        <f t="shared" ref="AR14" si="14">AL14/$AR$2</f>
        <v>5922.9032258064517</v>
      </c>
      <c r="AS14" s="69">
        <f t="shared" ref="AS14" si="15">IF(AR14&lt;&gt;0,AQ14/AR14,0)</f>
        <v>1</v>
      </c>
      <c r="AT14" s="171">
        <f t="shared" ref="AT14" si="16">AO14/$AR$2</f>
        <v>0</v>
      </c>
      <c r="AU14" s="78">
        <f t="shared" si="4"/>
        <v>0</v>
      </c>
      <c r="AV14" s="166">
        <f t="shared" si="11"/>
        <v>1</v>
      </c>
      <c r="AW14" s="117">
        <f>$AK14</f>
        <v>183610</v>
      </c>
      <c r="AX14" s="78">
        <f t="shared" si="6"/>
        <v>1</v>
      </c>
    </row>
    <row r="15" spans="1:50" x14ac:dyDescent="0.25">
      <c r="B15" s="109"/>
      <c r="C15" s="89"/>
      <c r="D15" s="68"/>
      <c r="E15" s="105"/>
      <c r="F15" s="105"/>
      <c r="G15" s="106"/>
      <c r="H15" s="105"/>
      <c r="I15" s="105"/>
      <c r="J15" s="105"/>
      <c r="K15" s="105"/>
      <c r="L15" s="105"/>
      <c r="M15" s="107"/>
      <c r="N15" s="106"/>
      <c r="O15" s="105"/>
      <c r="P15" s="105"/>
      <c r="Q15" s="105"/>
      <c r="R15" s="105"/>
      <c r="S15" s="105"/>
      <c r="T15" s="107"/>
      <c r="U15" s="106"/>
      <c r="V15" s="105"/>
      <c r="W15" s="105"/>
      <c r="X15" s="105"/>
      <c r="Y15" s="105"/>
      <c r="Z15" s="105"/>
      <c r="AA15" s="107"/>
      <c r="AB15" s="106"/>
      <c r="AC15" s="105"/>
      <c r="AD15" s="105"/>
      <c r="AE15" s="105"/>
      <c r="AF15" s="105"/>
      <c r="AG15" s="105"/>
      <c r="AH15" s="105"/>
      <c r="AI15" s="107"/>
      <c r="AK15" s="118"/>
      <c r="AL15" s="111"/>
      <c r="AM15" s="79"/>
      <c r="AO15" s="86"/>
      <c r="AP15" s="166"/>
      <c r="AQ15" s="67"/>
      <c r="AR15" s="20"/>
      <c r="AS15" s="21"/>
      <c r="AT15" s="20"/>
      <c r="AU15" s="79"/>
      <c r="AV15" s="166"/>
      <c r="AW15" s="118"/>
      <c r="AX15" s="79"/>
    </row>
    <row r="16" spans="1:50" ht="15.75" thickBot="1" x14ac:dyDescent="0.3">
      <c r="B16" s="23"/>
      <c r="C16" s="94"/>
      <c r="D16" s="95" t="s">
        <v>461</v>
      </c>
      <c r="E16" s="129">
        <f t="shared" ref="E16:AH16" si="17">SUM(E5:E15)</f>
        <v>87852.1</v>
      </c>
      <c r="F16" s="130">
        <f t="shared" si="17"/>
        <v>136449.5</v>
      </c>
      <c r="G16" s="131">
        <f t="shared" si="17"/>
        <v>148725</v>
      </c>
      <c r="H16" s="129">
        <f t="shared" si="17"/>
        <v>294014</v>
      </c>
      <c r="I16" s="129">
        <f t="shared" si="17"/>
        <v>278065.5</v>
      </c>
      <c r="J16" s="129">
        <f t="shared" si="17"/>
        <v>145404</v>
      </c>
      <c r="K16" s="129">
        <f t="shared" si="17"/>
        <v>421517.5</v>
      </c>
      <c r="L16" s="129">
        <f t="shared" si="17"/>
        <v>378737</v>
      </c>
      <c r="M16" s="130">
        <f t="shared" si="17"/>
        <v>80364</v>
      </c>
      <c r="N16" s="131">
        <f t="shared" si="17"/>
        <v>162855</v>
      </c>
      <c r="O16" s="129">
        <f t="shared" si="17"/>
        <v>150174</v>
      </c>
      <c r="P16" s="129">
        <f t="shared" si="17"/>
        <v>236184.5</v>
      </c>
      <c r="Q16" s="129">
        <f t="shared" si="17"/>
        <v>131797.5</v>
      </c>
      <c r="R16" s="129">
        <f t="shared" si="17"/>
        <v>71230</v>
      </c>
      <c r="S16" s="129">
        <f t="shared" si="17"/>
        <v>118910</v>
      </c>
      <c r="T16" s="130">
        <f t="shared" si="17"/>
        <v>115892</v>
      </c>
      <c r="U16" s="131">
        <f t="shared" si="17"/>
        <v>177190.5</v>
      </c>
      <c r="V16" s="129">
        <f t="shared" si="17"/>
        <v>225730</v>
      </c>
      <c r="W16" s="129">
        <f t="shared" si="17"/>
        <v>248011</v>
      </c>
      <c r="X16" s="129">
        <f t="shared" si="17"/>
        <v>91840</v>
      </c>
      <c r="Y16" s="129">
        <f t="shared" si="17"/>
        <v>113255</v>
      </c>
      <c r="Z16" s="129">
        <f t="shared" si="17"/>
        <v>108956</v>
      </c>
      <c r="AA16" s="130">
        <f t="shared" si="17"/>
        <v>117647</v>
      </c>
      <c r="AB16" s="131">
        <f t="shared" si="17"/>
        <v>122718.1</v>
      </c>
      <c r="AC16" s="129">
        <f t="shared" si="17"/>
        <v>187927.5</v>
      </c>
      <c r="AD16" s="129">
        <f t="shared" si="17"/>
        <v>199310</v>
      </c>
      <c r="AE16" s="129">
        <f t="shared" si="17"/>
        <v>142886</v>
      </c>
      <c r="AF16" s="129">
        <f t="shared" si="17"/>
        <v>113926</v>
      </c>
      <c r="AG16" s="129">
        <f t="shared" si="17"/>
        <v>143341</v>
      </c>
      <c r="AH16" s="129">
        <f t="shared" si="17"/>
        <v>113330</v>
      </c>
      <c r="AI16" s="130">
        <f>SUM(AI5:AI15)</f>
        <v>61050</v>
      </c>
      <c r="AK16" s="119">
        <f>SUM(AK5:AK15)</f>
        <v>5125289.7</v>
      </c>
      <c r="AL16" s="112">
        <f>SUM(AL5:AL15)</f>
        <v>6903610</v>
      </c>
      <c r="AM16" s="80">
        <f>IF(AL16&lt;&gt;0,AK16/AL16,0)</f>
        <v>0.7424071898615362</v>
      </c>
      <c r="AO16" s="135">
        <f>SUM(AO5:AO13)</f>
        <v>0</v>
      </c>
      <c r="AP16" s="166"/>
      <c r="AQ16" s="113">
        <f>AVERAGE(E16:AI16)</f>
        <v>165331.92580645162</v>
      </c>
      <c r="AR16" s="114">
        <f>AL16/$AR$2</f>
        <v>222697.09677419355</v>
      </c>
      <c r="AS16" s="115">
        <f>IF(AR16&lt;&gt;0,AQ16/AR16,0)</f>
        <v>0.7424071898615362</v>
      </c>
      <c r="AT16" s="114">
        <f t="shared" ref="AT16" si="18">AO16/$AR$2</f>
        <v>0</v>
      </c>
      <c r="AU16" s="80">
        <f>IFERROR(SUMPRODUCT($AP5:$AP14,$AV5:$AV14,AW5:AW14)/SUMPRODUCT($AP5:$AP14,$AV5:$AV14,AO5:AO14)-1,0)</f>
        <v>0</v>
      </c>
      <c r="AV16" s="166"/>
      <c r="AW16" s="119">
        <f>SUM(AW5:AW15)</f>
        <v>5125289.7</v>
      </c>
      <c r="AX16" s="80">
        <f>IF(AL16&lt;&gt;0,AW16/AL16,0)</f>
        <v>0.7424071898615362</v>
      </c>
    </row>
    <row r="17" spans="1:50" ht="5.0999999999999996" customHeight="1" thickBot="1" x14ac:dyDescent="0.3">
      <c r="D17" s="128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K17" s="125"/>
      <c r="AL17" s="125"/>
      <c r="AM17" s="123"/>
      <c r="AO17" s="124"/>
      <c r="AP17" s="157"/>
      <c r="AQ17" s="126"/>
      <c r="AR17" s="126"/>
      <c r="AS17" s="127"/>
      <c r="AT17" s="126"/>
      <c r="AU17" s="123"/>
      <c r="AV17" s="170"/>
      <c r="AW17" s="125"/>
      <c r="AX17" s="123"/>
    </row>
    <row r="18" spans="1:50" s="17" customFormat="1" ht="45" customHeight="1" thickBot="1" x14ac:dyDescent="0.3">
      <c r="A18" s="157"/>
      <c r="B18" s="90" t="str">
        <f t="shared" ref="B18:AI18" si="19">B4</f>
        <v>N</v>
      </c>
      <c r="C18" s="91" t="str">
        <f t="shared" si="19"/>
        <v>Brand</v>
      </c>
      <c r="D18" s="102" t="str">
        <f t="shared" si="19"/>
        <v>Stores</v>
      </c>
      <c r="E18" s="28">
        <f t="shared" si="19"/>
        <v>1</v>
      </c>
      <c r="F18" s="74">
        <f t="shared" si="19"/>
        <v>2</v>
      </c>
      <c r="G18" s="28">
        <f t="shared" si="19"/>
        <v>3</v>
      </c>
      <c r="H18" s="28">
        <f t="shared" si="19"/>
        <v>4</v>
      </c>
      <c r="I18" s="28">
        <f t="shared" si="19"/>
        <v>5</v>
      </c>
      <c r="J18" s="28">
        <f t="shared" si="19"/>
        <v>6</v>
      </c>
      <c r="K18" s="28">
        <f t="shared" si="19"/>
        <v>7</v>
      </c>
      <c r="L18" s="28">
        <f t="shared" si="19"/>
        <v>8</v>
      </c>
      <c r="M18" s="28">
        <f t="shared" si="19"/>
        <v>9</v>
      </c>
      <c r="N18" s="73">
        <f t="shared" si="19"/>
        <v>10</v>
      </c>
      <c r="O18" s="28">
        <f t="shared" si="19"/>
        <v>11</v>
      </c>
      <c r="P18" s="28">
        <f t="shared" si="19"/>
        <v>12</v>
      </c>
      <c r="Q18" s="28">
        <f t="shared" si="19"/>
        <v>13</v>
      </c>
      <c r="R18" s="28">
        <f t="shared" si="19"/>
        <v>14</v>
      </c>
      <c r="S18" s="28">
        <f t="shared" si="19"/>
        <v>15</v>
      </c>
      <c r="T18" s="74">
        <f t="shared" si="19"/>
        <v>16</v>
      </c>
      <c r="U18" s="73">
        <f t="shared" si="19"/>
        <v>17</v>
      </c>
      <c r="V18" s="28">
        <f t="shared" si="19"/>
        <v>18</v>
      </c>
      <c r="W18" s="28">
        <f t="shared" si="19"/>
        <v>19</v>
      </c>
      <c r="X18" s="28">
        <f t="shared" si="19"/>
        <v>20</v>
      </c>
      <c r="Y18" s="28">
        <f t="shared" si="19"/>
        <v>21</v>
      </c>
      <c r="Z18" s="28">
        <f t="shared" si="19"/>
        <v>22</v>
      </c>
      <c r="AA18" s="74">
        <f t="shared" si="19"/>
        <v>23</v>
      </c>
      <c r="AB18" s="28">
        <f t="shared" si="19"/>
        <v>24</v>
      </c>
      <c r="AC18" s="28">
        <f t="shared" si="19"/>
        <v>25</v>
      </c>
      <c r="AD18" s="28">
        <f t="shared" si="19"/>
        <v>26</v>
      </c>
      <c r="AE18" s="28">
        <f t="shared" si="19"/>
        <v>27</v>
      </c>
      <c r="AF18" s="28">
        <f t="shared" si="19"/>
        <v>28</v>
      </c>
      <c r="AG18" s="28">
        <f t="shared" si="19"/>
        <v>29</v>
      </c>
      <c r="AH18" s="28">
        <f t="shared" si="19"/>
        <v>30</v>
      </c>
      <c r="AI18" s="74">
        <f t="shared" si="19"/>
        <v>31</v>
      </c>
      <c r="AJ18" s="16"/>
      <c r="AK18" s="82" t="s">
        <v>274</v>
      </c>
      <c r="AL18" s="83" t="s">
        <v>275</v>
      </c>
      <c r="AM18" s="84" t="s">
        <v>276</v>
      </c>
      <c r="AN18" s="16"/>
      <c r="AO18" s="75" t="s">
        <v>467</v>
      </c>
      <c r="AP18" s="166" t="e">
        <f>SIGN(AO18)</f>
        <v>#VALUE!</v>
      </c>
      <c r="AQ18" s="98" t="s">
        <v>277</v>
      </c>
      <c r="AR18" s="99" t="s">
        <v>278</v>
      </c>
      <c r="AS18" s="100" t="s">
        <v>279</v>
      </c>
      <c r="AT18" s="99" t="s">
        <v>280</v>
      </c>
      <c r="AU18" s="101" t="s">
        <v>280</v>
      </c>
      <c r="AV18" s="166" t="e">
        <f>SIGN(AW18)</f>
        <v>#VALUE!</v>
      </c>
      <c r="AW18" s="98" t="s">
        <v>464</v>
      </c>
      <c r="AX18" s="101" t="s">
        <v>460</v>
      </c>
    </row>
    <row r="19" spans="1:50" x14ac:dyDescent="0.25">
      <c r="A19" s="156">
        <v>12</v>
      </c>
      <c r="B19" s="96">
        <f t="shared" ref="B19:D28" si="20">B5</f>
        <v>1</v>
      </c>
      <c r="C19" s="97" t="str">
        <f t="shared" si="20"/>
        <v>8BAGS</v>
      </c>
      <c r="D19" s="108" t="str">
        <f t="shared" si="20"/>
        <v>8BAGS Київ ТЦ "Ривер Молл"</v>
      </c>
      <c r="E19" s="5">
        <f t="shared" ref="E19:AI19" si="21">IFERROR(E5/E$31,0)</f>
        <v>624</v>
      </c>
      <c r="F19" s="5">
        <f t="shared" si="21"/>
        <v>624</v>
      </c>
      <c r="G19" s="4">
        <f t="shared" si="21"/>
        <v>528</v>
      </c>
      <c r="H19" s="5">
        <f t="shared" si="21"/>
        <v>677.6</v>
      </c>
      <c r="I19" s="5">
        <f t="shared" si="21"/>
        <v>504</v>
      </c>
      <c r="J19" s="5">
        <f t="shared" si="21"/>
        <v>394.66666666666669</v>
      </c>
      <c r="K19" s="5">
        <f t="shared" si="21"/>
        <v>2134.0266666666666</v>
      </c>
      <c r="L19" s="5">
        <f t="shared" si="21"/>
        <v>1401.3066666666666</v>
      </c>
      <c r="M19" s="9">
        <f t="shared" si="21"/>
        <v>499.73333333333335</v>
      </c>
      <c r="N19" s="4">
        <f t="shared" si="21"/>
        <v>686.93333333333328</v>
      </c>
      <c r="O19" s="5">
        <f t="shared" si="21"/>
        <v>1510.8533333333332</v>
      </c>
      <c r="P19" s="5">
        <f t="shared" si="21"/>
        <v>1459.8666666666666</v>
      </c>
      <c r="Q19" s="5">
        <f t="shared" si="21"/>
        <v>400</v>
      </c>
      <c r="R19" s="5">
        <f t="shared" si="21"/>
        <v>132.26666666666668</v>
      </c>
      <c r="S19" s="5">
        <f t="shared" si="21"/>
        <v>152</v>
      </c>
      <c r="T19" s="9">
        <f t="shared" si="21"/>
        <v>489.12</v>
      </c>
      <c r="U19" s="4">
        <f t="shared" si="21"/>
        <v>653.33333333333337</v>
      </c>
      <c r="V19" s="5">
        <f t="shared" si="21"/>
        <v>2012</v>
      </c>
      <c r="W19" s="5">
        <f t="shared" si="21"/>
        <v>2248.6933333333332</v>
      </c>
      <c r="X19" s="5">
        <f t="shared" si="21"/>
        <v>148.80000000000001</v>
      </c>
      <c r="Y19" s="5">
        <f t="shared" si="21"/>
        <v>373.33333333333331</v>
      </c>
      <c r="Z19" s="5">
        <f t="shared" si="21"/>
        <v>165.33333333333334</v>
      </c>
      <c r="AA19" s="9">
        <f t="shared" si="21"/>
        <v>1352.3466666666666</v>
      </c>
      <c r="AB19" s="4">
        <f t="shared" si="21"/>
        <v>472.4826666666666</v>
      </c>
      <c r="AC19" s="5">
        <f t="shared" si="21"/>
        <v>349.57333333333332</v>
      </c>
      <c r="AD19" s="5">
        <f t="shared" si="21"/>
        <v>1968.2666666666667</v>
      </c>
      <c r="AE19" s="5">
        <f t="shared" si="21"/>
        <v>172.8</v>
      </c>
      <c r="AF19" s="5">
        <f t="shared" si="21"/>
        <v>0</v>
      </c>
      <c r="AG19" s="5">
        <f t="shared" si="21"/>
        <v>406.42666666666668</v>
      </c>
      <c r="AH19" s="5">
        <f t="shared" si="21"/>
        <v>684</v>
      </c>
      <c r="AI19" s="9">
        <f t="shared" si="21"/>
        <v>0</v>
      </c>
      <c r="AK19" s="132">
        <f>SUM(E19:AI19)</f>
        <v>23225.762666666666</v>
      </c>
      <c r="AL19" s="133">
        <f t="shared" ref="AL19:AL28" si="22">IF(AL$31&lt;&gt;0,AL5/AL$31,0)</f>
        <v>26666.666666666668</v>
      </c>
      <c r="AM19" s="134">
        <f>IF(AL19&lt;&gt;0,AK19/AL19,0)</f>
        <v>0.87096609999999997</v>
      </c>
      <c r="AO19" s="120">
        <f t="shared" ref="AO19:AO28" si="23">IF(AO$31&lt;&gt;0,AO5/AO$31,0)</f>
        <v>0</v>
      </c>
      <c r="AP19" s="166">
        <f t="shared" ref="AP19:AP28" si="24">SIGN(AO19)</f>
        <v>0</v>
      </c>
      <c r="AQ19" s="136">
        <f t="shared" ref="AQ19:AQ27" si="25">AVERAGE(E19:AI19)</f>
        <v>749.21815053763441</v>
      </c>
      <c r="AR19" s="137">
        <f>AL19/$AR$2</f>
        <v>860.21505376344089</v>
      </c>
      <c r="AS19" s="138">
        <f>IF(AR19&lt;&gt;0,AQ19/AR19,0)</f>
        <v>0.87096609999999997</v>
      </c>
      <c r="AT19" s="137">
        <f>AO19/$AR$2</f>
        <v>0</v>
      </c>
      <c r="AU19" s="134">
        <f t="shared" ref="AU19:AU28" si="26">IFERROR(AW19/AO19-1,0)</f>
        <v>0</v>
      </c>
      <c r="AV19" s="166">
        <f t="shared" ref="AV19:AV28" si="27">SIGN(AW19)</f>
        <v>1</v>
      </c>
      <c r="AW19" s="132">
        <f t="shared" ref="AW19:AW28" si="28">IF($AK$16&lt;&gt;0,AW5/$AK$16*$AK$30,0)</f>
        <v>23225.762666666662</v>
      </c>
      <c r="AX19" s="134">
        <f t="shared" ref="AX19:AX27" si="29">IF(AL19&lt;&gt;0,AW19/AL19,0)</f>
        <v>0.87096609999999974</v>
      </c>
    </row>
    <row r="20" spans="1:50" x14ac:dyDescent="0.25">
      <c r="A20" s="156">
        <v>15</v>
      </c>
      <c r="B20" s="18">
        <f t="shared" si="20"/>
        <v>2</v>
      </c>
      <c r="C20" s="88" t="str">
        <f t="shared" si="20"/>
        <v>8BAGS</v>
      </c>
      <c r="D20" s="92" t="str">
        <f t="shared" si="20"/>
        <v>8BAGS Київ ТЦ "Гулливер"</v>
      </c>
      <c r="E20" s="10">
        <f t="shared" ref="E20:AI20" si="30">IFERROR(E6/E$31,0)</f>
        <v>427.73333333333335</v>
      </c>
      <c r="F20" s="10">
        <f t="shared" si="30"/>
        <v>221.33333333333334</v>
      </c>
      <c r="G20" s="2">
        <f t="shared" si="30"/>
        <v>986.93333333333328</v>
      </c>
      <c r="H20" s="10">
        <f t="shared" si="30"/>
        <v>2238.64</v>
      </c>
      <c r="I20" s="10">
        <f t="shared" si="30"/>
        <v>2564.1733333333332</v>
      </c>
      <c r="J20" s="10">
        <f t="shared" si="30"/>
        <v>799.68</v>
      </c>
      <c r="K20" s="10">
        <f t="shared" si="30"/>
        <v>2713.48</v>
      </c>
      <c r="L20" s="10">
        <f t="shared" si="30"/>
        <v>4477.6000000000004</v>
      </c>
      <c r="M20" s="3">
        <f t="shared" si="30"/>
        <v>717.6</v>
      </c>
      <c r="N20" s="2">
        <f t="shared" si="30"/>
        <v>1378.6666666666667</v>
      </c>
      <c r="O20" s="10">
        <f t="shared" si="30"/>
        <v>66</v>
      </c>
      <c r="P20" s="10">
        <f t="shared" si="30"/>
        <v>1917.92</v>
      </c>
      <c r="Q20" s="10">
        <f t="shared" si="30"/>
        <v>891.33333333333337</v>
      </c>
      <c r="R20" s="10">
        <f t="shared" si="30"/>
        <v>1143.2</v>
      </c>
      <c r="S20" s="10">
        <f t="shared" si="30"/>
        <v>1439.4666666666667</v>
      </c>
      <c r="T20" s="3">
        <f t="shared" si="30"/>
        <v>1059.4666666666667</v>
      </c>
      <c r="U20" s="2">
        <f t="shared" si="30"/>
        <v>1535.9333333333334</v>
      </c>
      <c r="V20" s="10">
        <f t="shared" si="30"/>
        <v>502</v>
      </c>
      <c r="W20" s="10">
        <f t="shared" si="30"/>
        <v>714</v>
      </c>
      <c r="X20" s="10">
        <f t="shared" si="30"/>
        <v>307.2</v>
      </c>
      <c r="Y20" s="10">
        <f t="shared" si="30"/>
        <v>1103.7333333333333</v>
      </c>
      <c r="Z20" s="10">
        <f t="shared" si="30"/>
        <v>377.49333333333334</v>
      </c>
      <c r="AA20" s="3">
        <f t="shared" si="30"/>
        <v>609.44000000000005</v>
      </c>
      <c r="AB20" s="2">
        <f t="shared" si="30"/>
        <v>947.73333333333335</v>
      </c>
      <c r="AC20" s="10">
        <f t="shared" si="30"/>
        <v>1743.44</v>
      </c>
      <c r="AD20" s="10">
        <f t="shared" si="30"/>
        <v>1620.8</v>
      </c>
      <c r="AE20" s="10">
        <f t="shared" si="30"/>
        <v>229.33333333333334</v>
      </c>
      <c r="AF20" s="10">
        <f t="shared" si="30"/>
        <v>726.4</v>
      </c>
      <c r="AG20" s="10">
        <f t="shared" si="30"/>
        <v>242.13333333333333</v>
      </c>
      <c r="AH20" s="10">
        <f t="shared" si="30"/>
        <v>626.66666666666663</v>
      </c>
      <c r="AI20" s="3">
        <f t="shared" si="30"/>
        <v>281.06666666666666</v>
      </c>
      <c r="AK20" s="117">
        <f t="shared" ref="AK20:AK27" si="31">SUM(E20:AI20)</f>
        <v>34610.599999999991</v>
      </c>
      <c r="AL20" s="110">
        <f t="shared" si="22"/>
        <v>53333.333333333336</v>
      </c>
      <c r="AM20" s="78">
        <f t="shared" ref="AM20:AM27" si="32">IF(AL20&lt;&gt;0,AK20/AL20,0)</f>
        <v>0.64894874999999985</v>
      </c>
      <c r="AO20" s="86">
        <f t="shared" si="23"/>
        <v>0</v>
      </c>
      <c r="AP20" s="166">
        <f t="shared" si="24"/>
        <v>0</v>
      </c>
      <c r="AQ20" s="70">
        <f t="shared" si="25"/>
        <v>1116.4709677419353</v>
      </c>
      <c r="AR20" s="19">
        <f t="shared" ref="AR20:AR27" si="33">AL20/$AR$2</f>
        <v>1720.4301075268818</v>
      </c>
      <c r="AS20" s="69">
        <f t="shared" ref="AS20:AS27" si="34">IF(AR20&lt;&gt;0,AQ20/AR20,0)</f>
        <v>0.64894874999999985</v>
      </c>
      <c r="AT20" s="19">
        <f>AO20/$AR$2</f>
        <v>0</v>
      </c>
      <c r="AU20" s="78">
        <f t="shared" si="26"/>
        <v>0</v>
      </c>
      <c r="AV20" s="166">
        <f t="shared" si="27"/>
        <v>1</v>
      </c>
      <c r="AW20" s="117">
        <f t="shared" si="28"/>
        <v>34610.6</v>
      </c>
      <c r="AX20" s="78">
        <f t="shared" si="29"/>
        <v>0.64894874999999996</v>
      </c>
    </row>
    <row r="21" spans="1:50" x14ac:dyDescent="0.25">
      <c r="A21" s="156">
        <v>32</v>
      </c>
      <c r="B21" s="18">
        <f t="shared" si="20"/>
        <v>3</v>
      </c>
      <c r="C21" s="88" t="str">
        <f t="shared" si="20"/>
        <v>8BAGS</v>
      </c>
      <c r="D21" s="92" t="str">
        <f t="shared" si="20"/>
        <v>8BAGS Київ ТЦ "Океан"</v>
      </c>
      <c r="E21" s="10">
        <f t="shared" ref="E21:AI21" si="35">IFERROR(E7/E$31,0)</f>
        <v>0</v>
      </c>
      <c r="F21" s="10">
        <f t="shared" si="35"/>
        <v>0</v>
      </c>
      <c r="G21" s="2">
        <f t="shared" si="35"/>
        <v>0</v>
      </c>
      <c r="H21" s="10">
        <f t="shared" si="35"/>
        <v>0</v>
      </c>
      <c r="I21" s="10">
        <f t="shared" si="35"/>
        <v>0</v>
      </c>
      <c r="J21" s="10">
        <f t="shared" si="35"/>
        <v>0</v>
      </c>
      <c r="K21" s="10">
        <f t="shared" si="35"/>
        <v>0</v>
      </c>
      <c r="L21" s="10">
        <f t="shared" si="35"/>
        <v>0</v>
      </c>
      <c r="M21" s="3">
        <f t="shared" si="35"/>
        <v>0</v>
      </c>
      <c r="N21" s="2">
        <f t="shared" si="35"/>
        <v>0</v>
      </c>
      <c r="O21" s="10">
        <f t="shared" si="35"/>
        <v>0</v>
      </c>
      <c r="P21" s="10">
        <f t="shared" si="35"/>
        <v>0</v>
      </c>
      <c r="Q21" s="10">
        <f t="shared" si="35"/>
        <v>0</v>
      </c>
      <c r="R21" s="10">
        <f t="shared" si="35"/>
        <v>0</v>
      </c>
      <c r="S21" s="10">
        <f t="shared" si="35"/>
        <v>0</v>
      </c>
      <c r="T21" s="3">
        <f t="shared" si="35"/>
        <v>0</v>
      </c>
      <c r="U21" s="2">
        <f t="shared" si="35"/>
        <v>0</v>
      </c>
      <c r="V21" s="10">
        <f t="shared" si="35"/>
        <v>0</v>
      </c>
      <c r="W21" s="10">
        <f t="shared" si="35"/>
        <v>0</v>
      </c>
      <c r="X21" s="10">
        <f t="shared" si="35"/>
        <v>0</v>
      </c>
      <c r="Y21" s="10">
        <f t="shared" si="35"/>
        <v>0</v>
      </c>
      <c r="Z21" s="10">
        <f t="shared" si="35"/>
        <v>0</v>
      </c>
      <c r="AA21" s="3">
        <f t="shared" si="35"/>
        <v>0</v>
      </c>
      <c r="AB21" s="2">
        <f t="shared" si="35"/>
        <v>0</v>
      </c>
      <c r="AC21" s="10">
        <f t="shared" si="35"/>
        <v>0</v>
      </c>
      <c r="AD21" s="10">
        <f t="shared" si="35"/>
        <v>0</v>
      </c>
      <c r="AE21" s="10">
        <f t="shared" si="35"/>
        <v>0</v>
      </c>
      <c r="AF21" s="10">
        <f t="shared" si="35"/>
        <v>0</v>
      </c>
      <c r="AG21" s="10">
        <f t="shared" si="35"/>
        <v>0</v>
      </c>
      <c r="AH21" s="10">
        <f t="shared" si="35"/>
        <v>0</v>
      </c>
      <c r="AI21" s="3">
        <f t="shared" si="35"/>
        <v>0</v>
      </c>
      <c r="AK21" s="117">
        <f t="shared" si="31"/>
        <v>0</v>
      </c>
      <c r="AL21" s="110">
        <f t="shared" si="22"/>
        <v>0</v>
      </c>
      <c r="AM21" s="78">
        <f t="shared" si="32"/>
        <v>0</v>
      </c>
      <c r="AO21" s="86">
        <f t="shared" si="23"/>
        <v>0</v>
      </c>
      <c r="AP21" s="166">
        <f t="shared" si="24"/>
        <v>0</v>
      </c>
      <c r="AQ21" s="70">
        <f t="shared" si="25"/>
        <v>0</v>
      </c>
      <c r="AR21" s="19">
        <f t="shared" si="33"/>
        <v>0</v>
      </c>
      <c r="AS21" s="69">
        <f t="shared" si="34"/>
        <v>0</v>
      </c>
      <c r="AT21" s="19">
        <f>AO21/$AR$2</f>
        <v>0</v>
      </c>
      <c r="AU21" s="78">
        <f t="shared" si="26"/>
        <v>0</v>
      </c>
      <c r="AV21" s="166">
        <f t="shared" si="27"/>
        <v>0</v>
      </c>
      <c r="AW21" s="117">
        <f t="shared" si="28"/>
        <v>0</v>
      </c>
      <c r="AX21" s="78">
        <f t="shared" si="29"/>
        <v>0</v>
      </c>
    </row>
    <row r="22" spans="1:50" x14ac:dyDescent="0.25">
      <c r="A22" s="156">
        <v>31</v>
      </c>
      <c r="B22" s="18">
        <f t="shared" si="20"/>
        <v>4</v>
      </c>
      <c r="C22" s="88" t="str">
        <f t="shared" si="20"/>
        <v>8BAGS</v>
      </c>
      <c r="D22" s="92" t="str">
        <f t="shared" si="20"/>
        <v>8BAGS Харків</v>
      </c>
      <c r="E22" s="10">
        <f t="shared" ref="E22:AI22" si="36">IFERROR(E8/E$31,0)</f>
        <v>0</v>
      </c>
      <c r="F22" s="10">
        <f t="shared" si="36"/>
        <v>317.86666666666667</v>
      </c>
      <c r="G22" s="2">
        <f t="shared" si="36"/>
        <v>272</v>
      </c>
      <c r="H22" s="10">
        <f t="shared" si="36"/>
        <v>661.73333333333335</v>
      </c>
      <c r="I22" s="10">
        <f t="shared" si="36"/>
        <v>1156.5333333333333</v>
      </c>
      <c r="J22" s="10">
        <f t="shared" si="36"/>
        <v>189.33333333333334</v>
      </c>
      <c r="K22" s="10">
        <f t="shared" si="36"/>
        <v>1382.6933333333334</v>
      </c>
      <c r="L22" s="10">
        <f t="shared" si="36"/>
        <v>951.82666666666671</v>
      </c>
      <c r="M22" s="3">
        <f t="shared" si="36"/>
        <v>0</v>
      </c>
      <c r="N22" s="2">
        <f t="shared" si="36"/>
        <v>0</v>
      </c>
      <c r="O22" s="10">
        <f t="shared" si="36"/>
        <v>1290.4533333333334</v>
      </c>
      <c r="P22" s="10">
        <f t="shared" si="36"/>
        <v>476</v>
      </c>
      <c r="Q22" s="10">
        <f t="shared" si="36"/>
        <v>574.66666666666663</v>
      </c>
      <c r="R22" s="10">
        <f t="shared" si="36"/>
        <v>0</v>
      </c>
      <c r="S22" s="10">
        <f t="shared" si="36"/>
        <v>578.4</v>
      </c>
      <c r="T22" s="3">
        <f t="shared" si="36"/>
        <v>610.13333333333333</v>
      </c>
      <c r="U22" s="2">
        <f t="shared" si="36"/>
        <v>0</v>
      </c>
      <c r="V22" s="10">
        <f t="shared" si="36"/>
        <v>577.86666666666667</v>
      </c>
      <c r="W22" s="10">
        <f t="shared" si="36"/>
        <v>70.400000000000006</v>
      </c>
      <c r="X22" s="10">
        <f t="shared" si="36"/>
        <v>152</v>
      </c>
      <c r="Y22" s="10">
        <f t="shared" si="36"/>
        <v>665.6</v>
      </c>
      <c r="Z22" s="10">
        <f t="shared" si="36"/>
        <v>0</v>
      </c>
      <c r="AA22" s="3">
        <f t="shared" si="36"/>
        <v>0</v>
      </c>
      <c r="AB22" s="2">
        <f t="shared" si="36"/>
        <v>0</v>
      </c>
      <c r="AC22" s="10">
        <f t="shared" si="36"/>
        <v>0</v>
      </c>
      <c r="AD22" s="10">
        <f t="shared" si="36"/>
        <v>744.5333333333333</v>
      </c>
      <c r="AE22" s="10">
        <f t="shared" si="36"/>
        <v>384.96</v>
      </c>
      <c r="AF22" s="10">
        <f t="shared" si="36"/>
        <v>0</v>
      </c>
      <c r="AG22" s="10">
        <f t="shared" si="36"/>
        <v>480.53333333333336</v>
      </c>
      <c r="AH22" s="10">
        <f t="shared" si="36"/>
        <v>650.13333333333333</v>
      </c>
      <c r="AI22" s="3">
        <f t="shared" si="36"/>
        <v>0</v>
      </c>
      <c r="AK22" s="117">
        <f t="shared" si="31"/>
        <v>12187.666666666666</v>
      </c>
      <c r="AL22" s="110">
        <f t="shared" si="22"/>
        <v>15200</v>
      </c>
      <c r="AM22" s="78">
        <f t="shared" si="32"/>
        <v>0.80182017543859641</v>
      </c>
      <c r="AO22" s="86">
        <f t="shared" si="23"/>
        <v>0</v>
      </c>
      <c r="AP22" s="166">
        <f t="shared" si="24"/>
        <v>0</v>
      </c>
      <c r="AQ22" s="70">
        <f t="shared" si="25"/>
        <v>393.15053763440858</v>
      </c>
      <c r="AR22" s="19">
        <f t="shared" si="33"/>
        <v>490.32258064516128</v>
      </c>
      <c r="AS22" s="69">
        <f t="shared" si="34"/>
        <v>0.80182017543859641</v>
      </c>
      <c r="AT22" s="19">
        <f>AO22/$AR$2</f>
        <v>0</v>
      </c>
      <c r="AU22" s="78">
        <f t="shared" si="26"/>
        <v>0</v>
      </c>
      <c r="AV22" s="166">
        <f t="shared" si="27"/>
        <v>1</v>
      </c>
      <c r="AW22" s="117">
        <f t="shared" si="28"/>
        <v>12187.666666666664</v>
      </c>
      <c r="AX22" s="78">
        <f t="shared" si="29"/>
        <v>0.80182017543859629</v>
      </c>
    </row>
    <row r="23" spans="1:50" x14ac:dyDescent="0.25">
      <c r="A23" s="156">
        <v>29</v>
      </c>
      <c r="B23" s="18">
        <f t="shared" si="20"/>
        <v>5</v>
      </c>
      <c r="C23" s="88" t="str">
        <f t="shared" si="20"/>
        <v>8BAGS</v>
      </c>
      <c r="D23" s="92" t="str">
        <f t="shared" si="20"/>
        <v>8BAGS Львів</v>
      </c>
      <c r="E23" s="10">
        <f t="shared" ref="E23:AI23" si="37">IFERROR(E9/E$31,0)</f>
        <v>0</v>
      </c>
      <c r="F23" s="10">
        <f t="shared" si="37"/>
        <v>760.78666666666663</v>
      </c>
      <c r="G23" s="2">
        <f t="shared" si="37"/>
        <v>0</v>
      </c>
      <c r="H23" s="10">
        <f t="shared" si="37"/>
        <v>365.86666666666667</v>
      </c>
      <c r="I23" s="10">
        <f t="shared" si="37"/>
        <v>1615.3066666666666</v>
      </c>
      <c r="J23" s="10">
        <f t="shared" si="37"/>
        <v>973.33333333333337</v>
      </c>
      <c r="K23" s="10">
        <f t="shared" si="37"/>
        <v>184</v>
      </c>
      <c r="L23" s="10">
        <f t="shared" si="37"/>
        <v>410.66666666666669</v>
      </c>
      <c r="M23" s="3">
        <f t="shared" si="37"/>
        <v>0</v>
      </c>
      <c r="N23" s="2">
        <f t="shared" si="37"/>
        <v>0</v>
      </c>
      <c r="O23" s="10">
        <f t="shared" si="37"/>
        <v>335.73333333333335</v>
      </c>
      <c r="P23" s="10">
        <f t="shared" si="37"/>
        <v>634.66666666666663</v>
      </c>
      <c r="Q23" s="10">
        <f t="shared" si="37"/>
        <v>596</v>
      </c>
      <c r="R23" s="10">
        <f t="shared" si="37"/>
        <v>101.33333333333333</v>
      </c>
      <c r="S23" s="10">
        <f t="shared" si="37"/>
        <v>0</v>
      </c>
      <c r="T23" s="3">
        <f t="shared" si="37"/>
        <v>0</v>
      </c>
      <c r="U23" s="2">
        <f t="shared" si="37"/>
        <v>257.86666666666667</v>
      </c>
      <c r="V23" s="10">
        <f t="shared" si="37"/>
        <v>1440</v>
      </c>
      <c r="W23" s="10">
        <f t="shared" si="37"/>
        <v>619.20000000000005</v>
      </c>
      <c r="X23" s="10">
        <f t="shared" si="37"/>
        <v>199.73333333333332</v>
      </c>
      <c r="Y23" s="10">
        <f t="shared" si="37"/>
        <v>40</v>
      </c>
      <c r="Z23" s="10">
        <f t="shared" si="37"/>
        <v>826.66666666666663</v>
      </c>
      <c r="AA23" s="3">
        <f t="shared" si="37"/>
        <v>32</v>
      </c>
      <c r="AB23" s="2">
        <f t="shared" si="37"/>
        <v>1011.6</v>
      </c>
      <c r="AC23" s="10">
        <f t="shared" si="37"/>
        <v>825.06666666666672</v>
      </c>
      <c r="AD23" s="10">
        <f t="shared" si="37"/>
        <v>290.66666666666669</v>
      </c>
      <c r="AE23" s="10">
        <f t="shared" si="37"/>
        <v>248</v>
      </c>
      <c r="AF23" s="10">
        <f t="shared" si="37"/>
        <v>766.93333333333328</v>
      </c>
      <c r="AG23" s="10">
        <f t="shared" si="37"/>
        <v>393.33333333333331</v>
      </c>
      <c r="AH23" s="10">
        <f t="shared" si="37"/>
        <v>521.06666666666672</v>
      </c>
      <c r="AI23" s="3">
        <f t="shared" si="37"/>
        <v>405.33333333333331</v>
      </c>
      <c r="AK23" s="117">
        <f t="shared" si="31"/>
        <v>13855.160000000002</v>
      </c>
      <c r="AL23" s="110">
        <f t="shared" si="22"/>
        <v>17333.333333333332</v>
      </c>
      <c r="AM23" s="78">
        <f t="shared" si="32"/>
        <v>0.79933615384615397</v>
      </c>
      <c r="AO23" s="86">
        <f t="shared" si="23"/>
        <v>0</v>
      </c>
      <c r="AP23" s="166">
        <f t="shared" si="24"/>
        <v>0</v>
      </c>
      <c r="AQ23" s="70">
        <f t="shared" si="25"/>
        <v>446.94064516129038</v>
      </c>
      <c r="AR23" s="19">
        <f t="shared" si="33"/>
        <v>559.13978494623655</v>
      </c>
      <c r="AS23" s="69">
        <f t="shared" si="34"/>
        <v>0.79933615384615397</v>
      </c>
      <c r="AT23" s="19">
        <f t="shared" ref="AT23:AT27" si="38">AO23/$AR$2</f>
        <v>0</v>
      </c>
      <c r="AU23" s="78">
        <f t="shared" si="26"/>
        <v>0</v>
      </c>
      <c r="AV23" s="166">
        <f t="shared" si="27"/>
        <v>1</v>
      </c>
      <c r="AW23" s="117">
        <f t="shared" si="28"/>
        <v>13855.16</v>
      </c>
      <c r="AX23" s="78">
        <f t="shared" si="29"/>
        <v>0.79933615384615386</v>
      </c>
    </row>
    <row r="24" spans="1:50" x14ac:dyDescent="0.25">
      <c r="A24" s="156">
        <v>10</v>
      </c>
      <c r="B24" s="18">
        <f t="shared" si="20"/>
        <v>6</v>
      </c>
      <c r="C24" s="88" t="str">
        <f t="shared" si="20"/>
        <v>FURLA</v>
      </c>
      <c r="D24" s="92" t="str">
        <f t="shared" si="20"/>
        <v>Фурла Київ ТЦ "Океан"</v>
      </c>
      <c r="E24" s="10">
        <f t="shared" ref="E24:AI24" si="39">IFERROR(E10/E$31,0)</f>
        <v>1112.3226666666667</v>
      </c>
      <c r="F24" s="10">
        <f t="shared" si="39"/>
        <v>1314.4</v>
      </c>
      <c r="G24" s="2">
        <f t="shared" si="39"/>
        <v>1126.8</v>
      </c>
      <c r="H24" s="10">
        <f t="shared" si="39"/>
        <v>3511.7866666666669</v>
      </c>
      <c r="I24" s="10">
        <f t="shared" si="39"/>
        <v>1481.7333333333333</v>
      </c>
      <c r="J24" s="10">
        <f t="shared" si="39"/>
        <v>1100.8800000000001</v>
      </c>
      <c r="K24" s="10">
        <f t="shared" si="39"/>
        <v>4731.0666666666666</v>
      </c>
      <c r="L24" s="10">
        <f t="shared" si="39"/>
        <v>3089.1866666666665</v>
      </c>
      <c r="M24" s="3">
        <f t="shared" si="39"/>
        <v>475.84</v>
      </c>
      <c r="N24" s="2">
        <f t="shared" si="39"/>
        <v>1003.2</v>
      </c>
      <c r="O24" s="10">
        <f t="shared" si="39"/>
        <v>750.93333333333328</v>
      </c>
      <c r="P24" s="10">
        <f t="shared" si="39"/>
        <v>1544.2266666666667</v>
      </c>
      <c r="Q24" s="10">
        <f t="shared" si="39"/>
        <v>834.4</v>
      </c>
      <c r="R24" s="10">
        <f t="shared" si="39"/>
        <v>254.66666666666666</v>
      </c>
      <c r="S24" s="10">
        <f t="shared" si="39"/>
        <v>870.66666666666663</v>
      </c>
      <c r="T24" s="3">
        <f t="shared" si="39"/>
        <v>1193.0666666666666</v>
      </c>
      <c r="U24" s="2">
        <f t="shared" si="39"/>
        <v>1490.7466666666667</v>
      </c>
      <c r="V24" s="10">
        <f t="shared" si="39"/>
        <v>1262.2666666666667</v>
      </c>
      <c r="W24" s="10">
        <f t="shared" si="39"/>
        <v>2069.1999999999998</v>
      </c>
      <c r="X24" s="10">
        <f t="shared" si="39"/>
        <v>1237.5999999999999</v>
      </c>
      <c r="Y24" s="10">
        <f t="shared" si="39"/>
        <v>579.06666666666672</v>
      </c>
      <c r="Z24" s="10">
        <f t="shared" si="39"/>
        <v>1444.5333333333333</v>
      </c>
      <c r="AA24" s="3">
        <f t="shared" si="39"/>
        <v>1143.4666666666667</v>
      </c>
      <c r="AB24" s="2">
        <f t="shared" si="39"/>
        <v>1436.8</v>
      </c>
      <c r="AC24" s="10">
        <f t="shared" si="39"/>
        <v>1461.8933333333334</v>
      </c>
      <c r="AD24" s="10">
        <f t="shared" si="39"/>
        <v>622.66666666666663</v>
      </c>
      <c r="AE24" s="10">
        <f t="shared" si="39"/>
        <v>1988</v>
      </c>
      <c r="AF24" s="10">
        <f t="shared" si="39"/>
        <v>1411.92</v>
      </c>
      <c r="AG24" s="10">
        <f t="shared" si="39"/>
        <v>2234.6666666666665</v>
      </c>
      <c r="AH24" s="10">
        <f t="shared" si="39"/>
        <v>405.06666666666666</v>
      </c>
      <c r="AI24" s="3">
        <f t="shared" si="39"/>
        <v>338.66666666666669</v>
      </c>
      <c r="AK24" s="117">
        <f t="shared" si="31"/>
        <v>43521.73599999999</v>
      </c>
      <c r="AL24" s="110">
        <f t="shared" si="22"/>
        <v>53333.333333333336</v>
      </c>
      <c r="AM24" s="78">
        <f t="shared" si="32"/>
        <v>0.81603254999999975</v>
      </c>
      <c r="AO24" s="86">
        <f t="shared" si="23"/>
        <v>0</v>
      </c>
      <c r="AP24" s="166">
        <f t="shared" si="24"/>
        <v>0</v>
      </c>
      <c r="AQ24" s="70">
        <f t="shared" si="25"/>
        <v>1403.9269677419352</v>
      </c>
      <c r="AR24" s="19">
        <f t="shared" si="33"/>
        <v>1720.4301075268818</v>
      </c>
      <c r="AS24" s="69">
        <f t="shared" si="34"/>
        <v>0.81603254999999975</v>
      </c>
      <c r="AT24" s="19">
        <f t="shared" si="38"/>
        <v>0</v>
      </c>
      <c r="AU24" s="78">
        <f t="shared" si="26"/>
        <v>0</v>
      </c>
      <c r="AV24" s="166">
        <f t="shared" si="27"/>
        <v>1</v>
      </c>
      <c r="AW24" s="117">
        <f t="shared" si="28"/>
        <v>43521.735999999997</v>
      </c>
      <c r="AX24" s="78">
        <f t="shared" si="29"/>
        <v>0.81603254999999986</v>
      </c>
    </row>
    <row r="25" spans="1:50" x14ac:dyDescent="0.25">
      <c r="A25" s="156">
        <v>33</v>
      </c>
      <c r="B25" s="18">
        <f t="shared" si="20"/>
        <v>7</v>
      </c>
      <c r="C25" s="88" t="str">
        <f t="shared" si="20"/>
        <v>FURLA</v>
      </c>
      <c r="D25" s="92" t="str">
        <f t="shared" si="20"/>
        <v>Фурла Київ ТЦ "Гулливер"</v>
      </c>
      <c r="E25" s="10">
        <f t="shared" ref="E25:AI25" si="40">IFERROR(E11/E$31,0)</f>
        <v>0</v>
      </c>
      <c r="F25" s="10">
        <f t="shared" si="40"/>
        <v>0</v>
      </c>
      <c r="G25" s="2">
        <f t="shared" si="40"/>
        <v>0</v>
      </c>
      <c r="H25" s="10">
        <f t="shared" si="40"/>
        <v>0</v>
      </c>
      <c r="I25" s="10">
        <f t="shared" si="40"/>
        <v>0</v>
      </c>
      <c r="J25" s="10">
        <f t="shared" si="40"/>
        <v>0</v>
      </c>
      <c r="K25" s="10">
        <f t="shared" si="40"/>
        <v>0</v>
      </c>
      <c r="L25" s="10">
        <f t="shared" si="40"/>
        <v>0</v>
      </c>
      <c r="M25" s="3">
        <f t="shared" si="40"/>
        <v>0</v>
      </c>
      <c r="N25" s="2">
        <f t="shared" si="40"/>
        <v>0</v>
      </c>
      <c r="O25" s="10">
        <f t="shared" si="40"/>
        <v>0</v>
      </c>
      <c r="P25" s="10">
        <f t="shared" si="40"/>
        <v>0</v>
      </c>
      <c r="Q25" s="10">
        <f t="shared" si="40"/>
        <v>0</v>
      </c>
      <c r="R25" s="10">
        <f t="shared" si="40"/>
        <v>0</v>
      </c>
      <c r="S25" s="10">
        <f t="shared" si="40"/>
        <v>0</v>
      </c>
      <c r="T25" s="3">
        <f t="shared" si="40"/>
        <v>0</v>
      </c>
      <c r="U25" s="2">
        <f t="shared" si="40"/>
        <v>0</v>
      </c>
      <c r="V25" s="10">
        <f t="shared" si="40"/>
        <v>0</v>
      </c>
      <c r="W25" s="10">
        <f t="shared" si="40"/>
        <v>0</v>
      </c>
      <c r="X25" s="10">
        <f t="shared" si="40"/>
        <v>0</v>
      </c>
      <c r="Y25" s="10">
        <f t="shared" si="40"/>
        <v>0</v>
      </c>
      <c r="Z25" s="10">
        <f t="shared" si="40"/>
        <v>0</v>
      </c>
      <c r="AA25" s="3">
        <f t="shared" si="40"/>
        <v>0</v>
      </c>
      <c r="AB25" s="2">
        <f t="shared" si="40"/>
        <v>0</v>
      </c>
      <c r="AC25" s="10">
        <f t="shared" si="40"/>
        <v>0</v>
      </c>
      <c r="AD25" s="10">
        <f t="shared" si="40"/>
        <v>0</v>
      </c>
      <c r="AE25" s="10">
        <f t="shared" si="40"/>
        <v>0</v>
      </c>
      <c r="AF25" s="10">
        <f t="shared" si="40"/>
        <v>0</v>
      </c>
      <c r="AG25" s="10">
        <f t="shared" si="40"/>
        <v>0</v>
      </c>
      <c r="AH25" s="10">
        <f t="shared" si="40"/>
        <v>0</v>
      </c>
      <c r="AI25" s="3">
        <f t="shared" si="40"/>
        <v>0</v>
      </c>
      <c r="AK25" s="117">
        <f t="shared" si="31"/>
        <v>0</v>
      </c>
      <c r="AL25" s="110">
        <f t="shared" si="22"/>
        <v>0</v>
      </c>
      <c r="AM25" s="78">
        <f t="shared" si="32"/>
        <v>0</v>
      </c>
      <c r="AO25" s="86">
        <f t="shared" si="23"/>
        <v>0</v>
      </c>
      <c r="AP25" s="166">
        <f t="shared" si="24"/>
        <v>0</v>
      </c>
      <c r="AQ25" s="70">
        <f t="shared" si="25"/>
        <v>0</v>
      </c>
      <c r="AR25" s="19">
        <f t="shared" si="33"/>
        <v>0</v>
      </c>
      <c r="AS25" s="69">
        <f t="shared" si="34"/>
        <v>0</v>
      </c>
      <c r="AT25" s="19">
        <f t="shared" si="38"/>
        <v>0</v>
      </c>
      <c r="AU25" s="78">
        <f t="shared" si="26"/>
        <v>0</v>
      </c>
      <c r="AV25" s="166">
        <f t="shared" si="27"/>
        <v>0</v>
      </c>
      <c r="AW25" s="117">
        <f t="shared" si="28"/>
        <v>0</v>
      </c>
      <c r="AX25" s="78">
        <f t="shared" si="29"/>
        <v>0</v>
      </c>
    </row>
    <row r="26" spans="1:50" x14ac:dyDescent="0.25">
      <c r="A26" s="156">
        <v>34</v>
      </c>
      <c r="B26" s="18">
        <f t="shared" si="20"/>
        <v>8</v>
      </c>
      <c r="C26" s="88" t="str">
        <f t="shared" si="20"/>
        <v>DKNY</v>
      </c>
      <c r="D26" s="92" t="str">
        <f t="shared" si="20"/>
        <v>DKNY Київ ТЦ "Океан"</v>
      </c>
      <c r="E26" s="10">
        <f t="shared" ref="E26:AI26" si="41">IFERROR(E12/E$31,0)</f>
        <v>0</v>
      </c>
      <c r="F26" s="10">
        <f t="shared" si="41"/>
        <v>0</v>
      </c>
      <c r="G26" s="2">
        <f t="shared" si="41"/>
        <v>0</v>
      </c>
      <c r="H26" s="10">
        <f t="shared" si="41"/>
        <v>0</v>
      </c>
      <c r="I26" s="10">
        <f t="shared" si="41"/>
        <v>0</v>
      </c>
      <c r="J26" s="10">
        <f t="shared" si="41"/>
        <v>0</v>
      </c>
      <c r="K26" s="10">
        <f t="shared" si="41"/>
        <v>0</v>
      </c>
      <c r="L26" s="10">
        <f t="shared" si="41"/>
        <v>0</v>
      </c>
      <c r="M26" s="3">
        <f t="shared" si="41"/>
        <v>0</v>
      </c>
      <c r="N26" s="2">
        <f t="shared" si="41"/>
        <v>0</v>
      </c>
      <c r="O26" s="10">
        <f t="shared" si="41"/>
        <v>0</v>
      </c>
      <c r="P26" s="10">
        <f t="shared" si="41"/>
        <v>0</v>
      </c>
      <c r="Q26" s="10">
        <f t="shared" si="41"/>
        <v>0</v>
      </c>
      <c r="R26" s="10">
        <f t="shared" si="41"/>
        <v>0</v>
      </c>
      <c r="S26" s="10">
        <f t="shared" si="41"/>
        <v>0</v>
      </c>
      <c r="T26" s="3">
        <f t="shared" si="41"/>
        <v>0</v>
      </c>
      <c r="U26" s="2">
        <f t="shared" si="41"/>
        <v>0</v>
      </c>
      <c r="V26" s="10">
        <f t="shared" si="41"/>
        <v>0</v>
      </c>
      <c r="W26" s="10">
        <f t="shared" si="41"/>
        <v>0</v>
      </c>
      <c r="X26" s="10">
        <f t="shared" si="41"/>
        <v>0</v>
      </c>
      <c r="Y26" s="10">
        <f t="shared" si="41"/>
        <v>0</v>
      </c>
      <c r="Z26" s="10">
        <f t="shared" si="41"/>
        <v>0</v>
      </c>
      <c r="AA26" s="3">
        <f t="shared" si="41"/>
        <v>0</v>
      </c>
      <c r="AB26" s="2">
        <f t="shared" si="41"/>
        <v>0</v>
      </c>
      <c r="AC26" s="10">
        <f t="shared" si="41"/>
        <v>0</v>
      </c>
      <c r="AD26" s="10">
        <f t="shared" si="41"/>
        <v>0</v>
      </c>
      <c r="AE26" s="10">
        <f t="shared" si="41"/>
        <v>0</v>
      </c>
      <c r="AF26" s="10">
        <f t="shared" si="41"/>
        <v>0</v>
      </c>
      <c r="AG26" s="10">
        <f t="shared" si="41"/>
        <v>0</v>
      </c>
      <c r="AH26" s="10">
        <f t="shared" si="41"/>
        <v>0</v>
      </c>
      <c r="AI26" s="3">
        <f t="shared" si="41"/>
        <v>0</v>
      </c>
      <c r="AK26" s="117">
        <f t="shared" si="31"/>
        <v>0</v>
      </c>
      <c r="AL26" s="110">
        <f t="shared" si="22"/>
        <v>0</v>
      </c>
      <c r="AM26" s="78">
        <f t="shared" si="32"/>
        <v>0</v>
      </c>
      <c r="AO26" s="86">
        <f t="shared" si="23"/>
        <v>0</v>
      </c>
      <c r="AP26" s="166">
        <f t="shared" si="24"/>
        <v>0</v>
      </c>
      <c r="AQ26" s="70">
        <f t="shared" si="25"/>
        <v>0</v>
      </c>
      <c r="AR26" s="19">
        <f t="shared" si="33"/>
        <v>0</v>
      </c>
      <c r="AS26" s="69">
        <f t="shared" si="34"/>
        <v>0</v>
      </c>
      <c r="AT26" s="19">
        <f t="shared" si="38"/>
        <v>0</v>
      </c>
      <c r="AU26" s="78">
        <f t="shared" si="26"/>
        <v>0</v>
      </c>
      <c r="AV26" s="166">
        <f t="shared" si="27"/>
        <v>0</v>
      </c>
      <c r="AW26" s="117">
        <f t="shared" si="28"/>
        <v>0</v>
      </c>
      <c r="AX26" s="78">
        <f t="shared" si="29"/>
        <v>0</v>
      </c>
    </row>
    <row r="27" spans="1:50" x14ac:dyDescent="0.25">
      <c r="A27" s="156">
        <v>14</v>
      </c>
      <c r="B27" s="18">
        <f t="shared" si="20"/>
        <v>9</v>
      </c>
      <c r="C27" s="88" t="str">
        <f t="shared" si="20"/>
        <v>U-MIX</v>
      </c>
      <c r="D27" s="92" t="str">
        <f t="shared" si="20"/>
        <v>U-MIX Київ ТЦ "Гулливер"</v>
      </c>
      <c r="E27" s="10">
        <f t="shared" ref="E27:AI28" si="42">IFERROR(E13/E$31,0)</f>
        <v>178.66666666666666</v>
      </c>
      <c r="F27" s="10">
        <f t="shared" si="42"/>
        <v>114.66666666666667</v>
      </c>
      <c r="G27" s="2">
        <f t="shared" si="42"/>
        <v>552</v>
      </c>
      <c r="H27" s="10">
        <f t="shared" si="42"/>
        <v>85.333333333333329</v>
      </c>
      <c r="I27" s="10">
        <f t="shared" si="42"/>
        <v>93.333333333333329</v>
      </c>
      <c r="J27" s="10">
        <f t="shared" si="42"/>
        <v>24</v>
      </c>
      <c r="K27" s="10">
        <f t="shared" si="42"/>
        <v>0</v>
      </c>
      <c r="L27" s="10">
        <f t="shared" si="42"/>
        <v>45.333333333333336</v>
      </c>
      <c r="M27" s="3">
        <f t="shared" si="42"/>
        <v>0</v>
      </c>
      <c r="N27" s="2">
        <f t="shared" si="42"/>
        <v>461.06666666666666</v>
      </c>
      <c r="O27" s="10">
        <f t="shared" si="42"/>
        <v>50.666666666666664</v>
      </c>
      <c r="P27" s="10">
        <f t="shared" si="42"/>
        <v>184</v>
      </c>
      <c r="Q27" s="10">
        <f t="shared" si="42"/>
        <v>22.666666666666668</v>
      </c>
      <c r="R27" s="10">
        <f t="shared" si="42"/>
        <v>268</v>
      </c>
      <c r="S27" s="10">
        <f t="shared" si="42"/>
        <v>80</v>
      </c>
      <c r="T27" s="3">
        <f t="shared" si="42"/>
        <v>0</v>
      </c>
      <c r="U27" s="2">
        <f t="shared" si="42"/>
        <v>247.73333333333332</v>
      </c>
      <c r="V27" s="10">
        <f t="shared" si="42"/>
        <v>85.333333333333329</v>
      </c>
      <c r="W27" s="10">
        <f t="shared" si="42"/>
        <v>892.13333333333333</v>
      </c>
      <c r="X27" s="10">
        <f t="shared" si="42"/>
        <v>82.666666666666671</v>
      </c>
      <c r="Y27" s="10">
        <f t="shared" si="42"/>
        <v>152</v>
      </c>
      <c r="Z27" s="10">
        <f t="shared" si="42"/>
        <v>56</v>
      </c>
      <c r="AA27" s="3">
        <f t="shared" si="42"/>
        <v>0</v>
      </c>
      <c r="AB27" s="2">
        <f t="shared" si="42"/>
        <v>69.333333333333329</v>
      </c>
      <c r="AC27" s="10">
        <f t="shared" si="42"/>
        <v>180.53333333333333</v>
      </c>
      <c r="AD27" s="10">
        <f t="shared" si="42"/>
        <v>68</v>
      </c>
      <c r="AE27" s="10">
        <f t="shared" si="42"/>
        <v>158.13333333333333</v>
      </c>
      <c r="AF27" s="10">
        <f t="shared" si="42"/>
        <v>77.333333333333329</v>
      </c>
      <c r="AG27" s="10">
        <f t="shared" si="42"/>
        <v>0</v>
      </c>
      <c r="AH27" s="10">
        <f t="shared" si="42"/>
        <v>73.599999999999994</v>
      </c>
      <c r="AI27" s="3">
        <f t="shared" si="42"/>
        <v>74.666666666666671</v>
      </c>
      <c r="AK27" s="117">
        <f t="shared" si="31"/>
        <v>4377.2000000000007</v>
      </c>
      <c r="AL27" s="110">
        <f t="shared" si="22"/>
        <v>13333.333333333334</v>
      </c>
      <c r="AM27" s="78">
        <f t="shared" si="32"/>
        <v>0.32829000000000003</v>
      </c>
      <c r="AO27" s="86">
        <f t="shared" si="23"/>
        <v>0</v>
      </c>
      <c r="AP27" s="166">
        <f t="shared" si="24"/>
        <v>0</v>
      </c>
      <c r="AQ27" s="70">
        <f t="shared" si="25"/>
        <v>141.20000000000002</v>
      </c>
      <c r="AR27" s="19">
        <f t="shared" si="33"/>
        <v>430.10752688172045</v>
      </c>
      <c r="AS27" s="69">
        <f t="shared" si="34"/>
        <v>0.32829000000000003</v>
      </c>
      <c r="AT27" s="19">
        <f t="shared" si="38"/>
        <v>0</v>
      </c>
      <c r="AU27" s="78">
        <f t="shared" si="26"/>
        <v>0</v>
      </c>
      <c r="AV27" s="166">
        <f t="shared" si="27"/>
        <v>1</v>
      </c>
      <c r="AW27" s="117">
        <f t="shared" si="28"/>
        <v>4377.1999999999989</v>
      </c>
      <c r="AX27" s="78">
        <f t="shared" si="29"/>
        <v>0.32828999999999992</v>
      </c>
    </row>
    <row r="28" spans="1:50" x14ac:dyDescent="0.25">
      <c r="A28" s="156">
        <v>98</v>
      </c>
      <c r="B28" s="18">
        <f t="shared" si="20"/>
        <v>10</v>
      </c>
      <c r="C28" s="88" t="str">
        <f t="shared" si="20"/>
        <v>Online</v>
      </c>
      <c r="D28" s="92" t="str">
        <f t="shared" si="20"/>
        <v>Market Places</v>
      </c>
      <c r="E28" s="10">
        <f t="shared" si="42"/>
        <v>0</v>
      </c>
      <c r="F28" s="10">
        <f t="shared" si="42"/>
        <v>285.60000000000002</v>
      </c>
      <c r="G28" s="2">
        <f t="shared" si="42"/>
        <v>500.26666666666665</v>
      </c>
      <c r="H28" s="10">
        <f t="shared" si="42"/>
        <v>299.41333333333336</v>
      </c>
      <c r="I28" s="10">
        <f t="shared" si="42"/>
        <v>0</v>
      </c>
      <c r="J28" s="10">
        <f t="shared" si="42"/>
        <v>395.54666666666668</v>
      </c>
      <c r="K28" s="10">
        <f t="shared" si="42"/>
        <v>95.2</v>
      </c>
      <c r="L28" s="10">
        <f t="shared" si="42"/>
        <v>-276.26666666666665</v>
      </c>
      <c r="M28" s="3">
        <f t="shared" si="42"/>
        <v>449.86666666666667</v>
      </c>
      <c r="N28" s="2">
        <f t="shared" si="42"/>
        <v>812.93333333333328</v>
      </c>
      <c r="O28" s="10">
        <f t="shared" si="42"/>
        <v>0</v>
      </c>
      <c r="P28" s="10">
        <f t="shared" si="42"/>
        <v>81.573333333333338</v>
      </c>
      <c r="Q28" s="10">
        <f t="shared" si="42"/>
        <v>195.53333333333333</v>
      </c>
      <c r="R28" s="10">
        <f t="shared" si="42"/>
        <v>0</v>
      </c>
      <c r="S28" s="10">
        <f t="shared" si="42"/>
        <v>50.4</v>
      </c>
      <c r="T28" s="3">
        <f t="shared" si="42"/>
        <v>-261.33333333333331</v>
      </c>
      <c r="U28" s="2">
        <f t="shared" si="42"/>
        <v>539.4666666666667</v>
      </c>
      <c r="V28" s="10">
        <f t="shared" si="42"/>
        <v>140</v>
      </c>
      <c r="W28" s="10">
        <f t="shared" si="42"/>
        <v>0</v>
      </c>
      <c r="X28" s="10">
        <f t="shared" si="42"/>
        <v>321.06666666666666</v>
      </c>
      <c r="Y28" s="10">
        <f t="shared" si="42"/>
        <v>106.4</v>
      </c>
      <c r="Z28" s="10">
        <f t="shared" si="42"/>
        <v>35.466666666666669</v>
      </c>
      <c r="AA28" s="3">
        <f t="shared" si="42"/>
        <v>0</v>
      </c>
      <c r="AB28" s="2">
        <f t="shared" si="42"/>
        <v>-665.4666666666667</v>
      </c>
      <c r="AC28" s="10">
        <f t="shared" si="42"/>
        <v>450.89333333333332</v>
      </c>
      <c r="AD28" s="10">
        <f t="shared" si="42"/>
        <v>0</v>
      </c>
      <c r="AE28" s="10">
        <f t="shared" si="42"/>
        <v>629.06666666666672</v>
      </c>
      <c r="AF28" s="10">
        <f t="shared" si="42"/>
        <v>55.44</v>
      </c>
      <c r="AG28" s="10">
        <f t="shared" si="42"/>
        <v>65.333333333333329</v>
      </c>
      <c r="AH28" s="10">
        <f t="shared" si="42"/>
        <v>61.6</v>
      </c>
      <c r="AI28" s="3">
        <f t="shared" si="42"/>
        <v>528.26666666666665</v>
      </c>
      <c r="AK28" s="117">
        <f t="shared" ref="AK28" si="43">SUM(E28:AI28)</f>
        <v>4896.2666666666664</v>
      </c>
      <c r="AL28" s="110">
        <f t="shared" si="22"/>
        <v>4896.2666666666664</v>
      </c>
      <c r="AM28" s="78">
        <f t="shared" ref="AM28" si="44">IF(AL28&lt;&gt;0,AK28/AL28,0)</f>
        <v>1</v>
      </c>
      <c r="AO28" s="86">
        <f t="shared" si="23"/>
        <v>0</v>
      </c>
      <c r="AP28" s="166">
        <f t="shared" si="24"/>
        <v>0</v>
      </c>
      <c r="AQ28" s="70">
        <f t="shared" ref="AQ28" si="45">AVERAGE(E28:AI28)</f>
        <v>157.94408602150537</v>
      </c>
      <c r="AR28" s="19">
        <f t="shared" ref="AR28" si="46">AL28/$AR$2</f>
        <v>157.94408602150537</v>
      </c>
      <c r="AS28" s="69">
        <f t="shared" ref="AS28" si="47">IF(AR28&lt;&gt;0,AQ28/AR28,0)</f>
        <v>1</v>
      </c>
      <c r="AT28" s="19">
        <f t="shared" ref="AT28" si="48">AO28/$AR$2</f>
        <v>0</v>
      </c>
      <c r="AU28" s="78">
        <f t="shared" si="26"/>
        <v>0</v>
      </c>
      <c r="AV28" s="166">
        <f t="shared" si="27"/>
        <v>1</v>
      </c>
      <c r="AW28" s="117">
        <f t="shared" si="28"/>
        <v>4896.2666666666664</v>
      </c>
      <c r="AX28" s="78">
        <f t="shared" ref="AX28" si="49">IF(AL28&lt;&gt;0,AW28/AL28,0)</f>
        <v>1</v>
      </c>
    </row>
    <row r="29" spans="1:50" x14ac:dyDescent="0.25">
      <c r="B29" s="109"/>
      <c r="C29" s="89"/>
      <c r="D29" s="68"/>
      <c r="E29" s="105"/>
      <c r="F29" s="105"/>
      <c r="G29" s="106"/>
      <c r="H29" s="105"/>
      <c r="I29" s="105"/>
      <c r="J29" s="105"/>
      <c r="K29" s="105"/>
      <c r="L29" s="105"/>
      <c r="M29" s="107"/>
      <c r="N29" s="106"/>
      <c r="O29" s="105"/>
      <c r="P29" s="105"/>
      <c r="Q29" s="105"/>
      <c r="R29" s="105"/>
      <c r="S29" s="105"/>
      <c r="T29" s="107"/>
      <c r="U29" s="106"/>
      <c r="V29" s="105"/>
      <c r="W29" s="105"/>
      <c r="X29" s="105"/>
      <c r="Y29" s="105"/>
      <c r="Z29" s="105"/>
      <c r="AA29" s="107"/>
      <c r="AB29" s="106"/>
      <c r="AC29" s="105"/>
      <c r="AD29" s="105"/>
      <c r="AE29" s="105"/>
      <c r="AF29" s="105"/>
      <c r="AG29" s="105"/>
      <c r="AH29" s="105"/>
      <c r="AI29" s="107"/>
      <c r="AK29" s="118"/>
      <c r="AL29" s="111"/>
      <c r="AM29" s="79"/>
      <c r="AO29" s="86"/>
      <c r="AQ29" s="67"/>
      <c r="AR29" s="20"/>
      <c r="AS29" s="21"/>
      <c r="AT29" s="20"/>
      <c r="AU29" s="79"/>
      <c r="AW29" s="118"/>
      <c r="AX29" s="79"/>
    </row>
    <row r="30" spans="1:50" ht="15.75" thickBot="1" x14ac:dyDescent="0.3">
      <c r="B30" s="18"/>
      <c r="C30" s="88"/>
      <c r="D30" s="93" t="s">
        <v>311</v>
      </c>
      <c r="E30" s="22">
        <f t="shared" ref="E30:AI30" si="50">SUM(E19:E29)</f>
        <v>2342.7226666666666</v>
      </c>
      <c r="F30" s="103">
        <f t="shared" si="50"/>
        <v>3638.6533333333332</v>
      </c>
      <c r="G30" s="104">
        <f t="shared" si="50"/>
        <v>3966</v>
      </c>
      <c r="H30" s="22">
        <f t="shared" si="50"/>
        <v>7840.373333333333</v>
      </c>
      <c r="I30" s="22">
        <f t="shared" si="50"/>
        <v>7415.08</v>
      </c>
      <c r="J30" s="22">
        <f t="shared" si="50"/>
        <v>3877.44</v>
      </c>
      <c r="K30" s="22">
        <f t="shared" si="50"/>
        <v>11240.466666666667</v>
      </c>
      <c r="L30" s="22">
        <f t="shared" si="50"/>
        <v>10099.653333333334</v>
      </c>
      <c r="M30" s="103">
        <f t="shared" si="50"/>
        <v>2143.04</v>
      </c>
      <c r="N30" s="104">
        <f t="shared" si="50"/>
        <v>4342.8</v>
      </c>
      <c r="O30" s="22">
        <f t="shared" si="50"/>
        <v>4004.64</v>
      </c>
      <c r="P30" s="22">
        <f t="shared" si="50"/>
        <v>6298.253333333334</v>
      </c>
      <c r="Q30" s="22">
        <f t="shared" si="50"/>
        <v>3514.6</v>
      </c>
      <c r="R30" s="22">
        <f t="shared" si="50"/>
        <v>1899.4666666666667</v>
      </c>
      <c r="S30" s="22">
        <f t="shared" si="50"/>
        <v>3170.9333333333334</v>
      </c>
      <c r="T30" s="103">
        <f t="shared" si="50"/>
        <v>3090.4533333333329</v>
      </c>
      <c r="U30" s="104">
        <f t="shared" si="50"/>
        <v>4725.08</v>
      </c>
      <c r="V30" s="22">
        <f t="shared" si="50"/>
        <v>6019.4666666666662</v>
      </c>
      <c r="W30" s="22">
        <f t="shared" si="50"/>
        <v>6613.6266666666661</v>
      </c>
      <c r="X30" s="22">
        <f t="shared" si="50"/>
        <v>2449.0666666666666</v>
      </c>
      <c r="Y30" s="22">
        <f t="shared" si="50"/>
        <v>3020.1333333333332</v>
      </c>
      <c r="Z30" s="22">
        <f t="shared" si="50"/>
        <v>2905.4933333333333</v>
      </c>
      <c r="AA30" s="103">
        <f t="shared" si="50"/>
        <v>3137.2533333333331</v>
      </c>
      <c r="AB30" s="104">
        <f t="shared" si="50"/>
        <v>3272.4826666666668</v>
      </c>
      <c r="AC30" s="22">
        <f t="shared" si="50"/>
        <v>5011.4000000000005</v>
      </c>
      <c r="AD30" s="22">
        <f t="shared" si="50"/>
        <v>5314.9333333333343</v>
      </c>
      <c r="AE30" s="22">
        <f t="shared" si="50"/>
        <v>3810.2933333333331</v>
      </c>
      <c r="AF30" s="22">
        <f t="shared" si="50"/>
        <v>3038.0266666666666</v>
      </c>
      <c r="AG30" s="22">
        <f t="shared" si="50"/>
        <v>3822.4266666666667</v>
      </c>
      <c r="AH30" s="22">
        <f t="shared" si="50"/>
        <v>3022.1333333333328</v>
      </c>
      <c r="AI30" s="103">
        <f t="shared" si="50"/>
        <v>1628</v>
      </c>
      <c r="AK30" s="119">
        <f>SUM(AK19:AK29)</f>
        <v>136674.39199999999</v>
      </c>
      <c r="AL30" s="112">
        <f>SUM(AL19:AL29)</f>
        <v>184096.26666666666</v>
      </c>
      <c r="AM30" s="80">
        <f>IF(AL30&lt;&gt;0,AK30/AL30,0)</f>
        <v>0.7424071898615362</v>
      </c>
      <c r="AO30" s="122">
        <f>SUM(AO19:AO27)</f>
        <v>0</v>
      </c>
      <c r="AQ30" s="113">
        <f>AVERAGE(E30:AI30)</f>
        <v>4408.8513548387091</v>
      </c>
      <c r="AR30" s="114">
        <f>AL30/$AR$2</f>
        <v>5938.5892473118274</v>
      </c>
      <c r="AS30" s="115">
        <f>IF(AR30&lt;&gt;0,AQ30/AR30,0)</f>
        <v>0.7424071898615362</v>
      </c>
      <c r="AT30" s="114">
        <f t="shared" ref="AT30" si="51">AO30/$AR$2</f>
        <v>0</v>
      </c>
      <c r="AU30" s="80">
        <f>IFERROR(SUMPRODUCT($AP19:$AP28,$AV19:$AV28,AW19:AW28)/SUMPRODUCT($AP19:$AP28,$AV19:$AV28,AO19:AO28)-1,0)</f>
        <v>0</v>
      </c>
      <c r="AW30" s="119">
        <f>SUM(AW19:AW29)</f>
        <v>136674.39199999999</v>
      </c>
      <c r="AX30" s="80">
        <f>IF(AL30&lt;&gt;0,AW30/AL30,0)</f>
        <v>0.7424071898615362</v>
      </c>
    </row>
    <row r="31" spans="1:50" ht="15.75" thickBot="1" x14ac:dyDescent="0.3">
      <c r="B31" s="23"/>
      <c r="C31" s="94"/>
      <c r="D31" s="95" t="str">
        <f>B2</f>
        <v xml:space="preserve">USD rate : </v>
      </c>
      <c r="E31" s="11">
        <f t="shared" ref="E31:AI31" si="52">$C$2</f>
        <v>37.5</v>
      </c>
      <c r="F31" s="13">
        <f t="shared" si="52"/>
        <v>37.5</v>
      </c>
      <c r="G31" s="87">
        <f t="shared" si="52"/>
        <v>37.5</v>
      </c>
      <c r="H31" s="12">
        <f t="shared" si="52"/>
        <v>37.5</v>
      </c>
      <c r="I31" s="12">
        <f t="shared" si="52"/>
        <v>37.5</v>
      </c>
      <c r="J31" s="12">
        <f t="shared" si="52"/>
        <v>37.5</v>
      </c>
      <c r="K31" s="12">
        <f t="shared" si="52"/>
        <v>37.5</v>
      </c>
      <c r="L31" s="12">
        <f t="shared" si="52"/>
        <v>37.5</v>
      </c>
      <c r="M31" s="13">
        <f t="shared" si="52"/>
        <v>37.5</v>
      </c>
      <c r="N31" s="87">
        <f t="shared" si="52"/>
        <v>37.5</v>
      </c>
      <c r="O31" s="12">
        <f t="shared" si="52"/>
        <v>37.5</v>
      </c>
      <c r="P31" s="12">
        <f t="shared" si="52"/>
        <v>37.5</v>
      </c>
      <c r="Q31" s="12">
        <f t="shared" si="52"/>
        <v>37.5</v>
      </c>
      <c r="R31" s="12">
        <f t="shared" si="52"/>
        <v>37.5</v>
      </c>
      <c r="S31" s="12">
        <f t="shared" si="52"/>
        <v>37.5</v>
      </c>
      <c r="T31" s="13">
        <f t="shared" si="52"/>
        <v>37.5</v>
      </c>
      <c r="U31" s="87">
        <f t="shared" si="52"/>
        <v>37.5</v>
      </c>
      <c r="V31" s="12">
        <f t="shared" si="52"/>
        <v>37.5</v>
      </c>
      <c r="W31" s="12">
        <f t="shared" si="52"/>
        <v>37.5</v>
      </c>
      <c r="X31" s="12">
        <f t="shared" si="52"/>
        <v>37.5</v>
      </c>
      <c r="Y31" s="12">
        <f t="shared" si="52"/>
        <v>37.5</v>
      </c>
      <c r="Z31" s="12">
        <f t="shared" si="52"/>
        <v>37.5</v>
      </c>
      <c r="AA31" s="13">
        <f t="shared" si="52"/>
        <v>37.5</v>
      </c>
      <c r="AB31" s="87">
        <f t="shared" si="52"/>
        <v>37.5</v>
      </c>
      <c r="AC31" s="12">
        <f t="shared" si="52"/>
        <v>37.5</v>
      </c>
      <c r="AD31" s="12">
        <f t="shared" si="52"/>
        <v>37.5</v>
      </c>
      <c r="AE31" s="12">
        <f t="shared" si="52"/>
        <v>37.5</v>
      </c>
      <c r="AF31" s="12">
        <f t="shared" si="52"/>
        <v>37.5</v>
      </c>
      <c r="AG31" s="12">
        <f t="shared" si="52"/>
        <v>37.5</v>
      </c>
      <c r="AH31" s="12">
        <f t="shared" si="52"/>
        <v>37.5</v>
      </c>
      <c r="AI31" s="13">
        <f t="shared" si="52"/>
        <v>37.5</v>
      </c>
      <c r="AK31" s="24"/>
      <c r="AL31" s="121">
        <f>$C$2</f>
        <v>37.5</v>
      </c>
      <c r="AO31" s="121">
        <f t="shared" ref="AO31" si="53">$C$2</f>
        <v>37.5</v>
      </c>
    </row>
    <row r="32" spans="1:50" ht="11.45" customHeight="1" x14ac:dyDescent="0.25"/>
    <row r="33" spans="2:50" x14ac:dyDescent="0.25">
      <c r="D33" s="116" t="s">
        <v>271</v>
      </c>
    </row>
    <row r="34" spans="2:50" ht="8.4499999999999993" customHeight="1" thickBot="1" x14ac:dyDescent="0.3"/>
    <row r="35" spans="2:50" ht="15.75" thickBot="1" x14ac:dyDescent="0.3">
      <c r="B35" s="25"/>
      <c r="C35" s="25"/>
      <c r="D35" s="26"/>
      <c r="E35" s="27">
        <f t="shared" ref="E35:AI35" si="54">E4</f>
        <v>1</v>
      </c>
      <c r="F35" s="28">
        <f t="shared" si="54"/>
        <v>2</v>
      </c>
      <c r="G35" s="29">
        <f t="shared" si="54"/>
        <v>3</v>
      </c>
      <c r="H35" s="30">
        <f t="shared" si="54"/>
        <v>4</v>
      </c>
      <c r="I35" s="30">
        <f t="shared" si="54"/>
        <v>5</v>
      </c>
      <c r="J35" s="30">
        <f t="shared" si="54"/>
        <v>6</v>
      </c>
      <c r="K35" s="30">
        <f t="shared" si="54"/>
        <v>7</v>
      </c>
      <c r="L35" s="30">
        <f t="shared" si="54"/>
        <v>8</v>
      </c>
      <c r="M35" s="31">
        <f t="shared" si="54"/>
        <v>9</v>
      </c>
      <c r="N35" s="29">
        <f t="shared" si="54"/>
        <v>10</v>
      </c>
      <c r="O35" s="30">
        <f t="shared" si="54"/>
        <v>11</v>
      </c>
      <c r="P35" s="30">
        <f t="shared" si="54"/>
        <v>12</v>
      </c>
      <c r="Q35" s="30">
        <f t="shared" si="54"/>
        <v>13</v>
      </c>
      <c r="R35" s="30">
        <f t="shared" si="54"/>
        <v>14</v>
      </c>
      <c r="S35" s="30">
        <f t="shared" si="54"/>
        <v>15</v>
      </c>
      <c r="T35" s="31">
        <f t="shared" si="54"/>
        <v>16</v>
      </c>
      <c r="U35" s="29">
        <f t="shared" si="54"/>
        <v>17</v>
      </c>
      <c r="V35" s="30">
        <f t="shared" si="54"/>
        <v>18</v>
      </c>
      <c r="W35" s="30">
        <f t="shared" si="54"/>
        <v>19</v>
      </c>
      <c r="X35" s="30">
        <f t="shared" si="54"/>
        <v>20</v>
      </c>
      <c r="Y35" s="30">
        <f t="shared" si="54"/>
        <v>21</v>
      </c>
      <c r="Z35" s="30">
        <f t="shared" si="54"/>
        <v>22</v>
      </c>
      <c r="AA35" s="31">
        <f t="shared" si="54"/>
        <v>23</v>
      </c>
      <c r="AB35" s="29">
        <f t="shared" si="54"/>
        <v>24</v>
      </c>
      <c r="AC35" s="30">
        <f t="shared" si="54"/>
        <v>25</v>
      </c>
      <c r="AD35" s="30">
        <f t="shared" si="54"/>
        <v>26</v>
      </c>
      <c r="AE35" s="30">
        <f t="shared" si="54"/>
        <v>27</v>
      </c>
      <c r="AF35" s="30">
        <f t="shared" si="54"/>
        <v>28</v>
      </c>
      <c r="AG35" s="30">
        <f t="shared" si="54"/>
        <v>29</v>
      </c>
      <c r="AH35" s="30">
        <f t="shared" si="54"/>
        <v>30</v>
      </c>
      <c r="AI35" s="32">
        <f t="shared" si="54"/>
        <v>31</v>
      </c>
      <c r="AJ35" s="35"/>
      <c r="AK35" s="144" t="s">
        <v>468</v>
      </c>
      <c r="AL35" s="34"/>
      <c r="AM35" s="35"/>
      <c r="AN35" s="35"/>
      <c r="AO35" s="33"/>
      <c r="AP35" s="35"/>
      <c r="AQ35" s="34"/>
      <c r="AR35" s="33"/>
      <c r="AS35" s="36"/>
      <c r="AT35" s="34"/>
      <c r="AU35" s="34"/>
      <c r="AV35" s="35"/>
      <c r="AW35" s="33"/>
      <c r="AX35" s="76"/>
    </row>
    <row r="36" spans="2:50" x14ac:dyDescent="0.25">
      <c r="B36" s="25"/>
      <c r="C36" s="25"/>
      <c r="D36" s="38" t="s">
        <v>8</v>
      </c>
      <c r="E36" s="39">
        <f t="shared" ref="E36:N40" si="55">IFERROR(SUMIF($C$19:$C$29,$D36,E$19:E$29)/E$30,0)</f>
        <v>0.44893633732147553</v>
      </c>
      <c r="F36" s="40">
        <f t="shared" si="55"/>
        <v>0.52876338865294492</v>
      </c>
      <c r="G36" s="39">
        <f t="shared" si="55"/>
        <v>0.45056311985207598</v>
      </c>
      <c r="H36" s="41">
        <f t="shared" si="55"/>
        <v>0.50301686314257144</v>
      </c>
      <c r="I36" s="41">
        <f t="shared" si="55"/>
        <v>0.78758601840213904</v>
      </c>
      <c r="J36" s="41">
        <f t="shared" si="55"/>
        <v>0.60787873786140678</v>
      </c>
      <c r="K36" s="41">
        <f t="shared" si="55"/>
        <v>0.57063467115837418</v>
      </c>
      <c r="L36" s="41">
        <f t="shared" si="55"/>
        <v>0.71699490675587552</v>
      </c>
      <c r="M36" s="40">
        <f t="shared" si="55"/>
        <v>0.56804041610671452</v>
      </c>
      <c r="N36" s="39">
        <f t="shared" si="55"/>
        <v>0.47563783733996495</v>
      </c>
      <c r="O36" s="41">
        <f t="shared" ref="O36:X40" si="56">IFERROR(SUMIF($C$19:$C$29,$D36,O$19:O$29)/O$30,0)</f>
        <v>0.79983219465420119</v>
      </c>
      <c r="P36" s="41">
        <f t="shared" si="56"/>
        <v>0.71265049145900772</v>
      </c>
      <c r="Q36" s="41">
        <f t="shared" si="56"/>
        <v>0.70050645877197981</v>
      </c>
      <c r="R36" s="41">
        <f t="shared" si="56"/>
        <v>0.724835041415134</v>
      </c>
      <c r="S36" s="41">
        <f t="shared" si="56"/>
        <v>0.68429904970145494</v>
      </c>
      <c r="T36" s="40">
        <f t="shared" si="56"/>
        <v>0.69851240810409698</v>
      </c>
      <c r="U36" s="39">
        <f t="shared" si="56"/>
        <v>0.51790304784963082</v>
      </c>
      <c r="V36" s="41">
        <f t="shared" si="56"/>
        <v>0.75286847118238609</v>
      </c>
      <c r="W36" s="41">
        <f t="shared" si="56"/>
        <v>0.55223760236441122</v>
      </c>
      <c r="X36" s="41">
        <f t="shared" si="56"/>
        <v>0.32981271777003485</v>
      </c>
      <c r="Y36" s="41">
        <f t="shared" ref="Y36:AI40" si="57">IFERROR(SUMIF($C$19:$C$29,$D36,Y$19:Y$29)/Y$30,0)</f>
        <v>0.72270539932011835</v>
      </c>
      <c r="Z36" s="41">
        <f t="shared" si="57"/>
        <v>0.47134623150629612</v>
      </c>
      <c r="AA36" s="40">
        <f t="shared" si="57"/>
        <v>0.63551981775990896</v>
      </c>
      <c r="AB36" s="39">
        <f t="shared" si="57"/>
        <v>0.74311042951284279</v>
      </c>
      <c r="AC36" s="41">
        <f t="shared" si="57"/>
        <v>0.58228838248792747</v>
      </c>
      <c r="AD36" s="41">
        <f t="shared" si="57"/>
        <v>0.87005167829010077</v>
      </c>
      <c r="AE36" s="41">
        <f t="shared" si="57"/>
        <v>0.27165712526069735</v>
      </c>
      <c r="AF36" s="41">
        <f t="shared" si="57"/>
        <v>0.49154714463774729</v>
      </c>
      <c r="AG36" s="41">
        <f t="shared" si="57"/>
        <v>0.39828799854891478</v>
      </c>
      <c r="AH36" s="41">
        <f t="shared" si="57"/>
        <v>0.82123003617753465</v>
      </c>
      <c r="AI36" s="42">
        <f t="shared" si="57"/>
        <v>0.42162162162162159</v>
      </c>
      <c r="AJ36" s="44"/>
      <c r="AK36" s="145">
        <f>IFERROR(SUMIF($C$19:$C$29,$D36,AK$19:AK$29)/AK$30,0)</f>
        <v>0.61371547446381425</v>
      </c>
      <c r="AL36" s="43"/>
      <c r="AM36" s="44"/>
      <c r="AN36" s="44"/>
      <c r="AO36" s="43"/>
      <c r="AP36" s="37"/>
      <c r="AQ36" s="43"/>
      <c r="AR36" s="43"/>
      <c r="AS36" s="44"/>
      <c r="AT36" s="43"/>
      <c r="AU36" s="43"/>
      <c r="AV36" s="44"/>
      <c r="AW36" s="43"/>
      <c r="AX36" s="81"/>
    </row>
    <row r="37" spans="2:50" x14ac:dyDescent="0.25">
      <c r="B37" s="25"/>
      <c r="C37" s="25"/>
      <c r="D37" s="45" t="s">
        <v>272</v>
      </c>
      <c r="E37" s="46">
        <f t="shared" si="55"/>
        <v>0.4747991226163063</v>
      </c>
      <c r="F37" s="47">
        <f t="shared" si="55"/>
        <v>0.36123254390818588</v>
      </c>
      <c r="G37" s="46">
        <f t="shared" si="55"/>
        <v>0.28411497730711044</v>
      </c>
      <c r="H37" s="48">
        <f t="shared" si="55"/>
        <v>0.44791064371084377</v>
      </c>
      <c r="I37" s="48">
        <f t="shared" si="55"/>
        <v>0.19982701917354004</v>
      </c>
      <c r="J37" s="48">
        <f t="shared" si="55"/>
        <v>0.28391928695221591</v>
      </c>
      <c r="K37" s="48">
        <f t="shared" si="55"/>
        <v>0.42089592958773953</v>
      </c>
      <c r="L37" s="48">
        <f t="shared" si="55"/>
        <v>0.30587056453422823</v>
      </c>
      <c r="M37" s="47">
        <f t="shared" si="55"/>
        <v>0.22203971927728833</v>
      </c>
      <c r="N37" s="46">
        <f t="shared" si="55"/>
        <v>0.23100303951367782</v>
      </c>
      <c r="O37" s="48">
        <f t="shared" si="56"/>
        <v>0.18751581498794731</v>
      </c>
      <c r="P37" s="48">
        <f t="shared" si="56"/>
        <v>0.24518332066668216</v>
      </c>
      <c r="Q37" s="48">
        <f t="shared" si="56"/>
        <v>0.23740966255050361</v>
      </c>
      <c r="R37" s="48">
        <f t="shared" si="56"/>
        <v>0.134072722167626</v>
      </c>
      <c r="S37" s="48">
        <f t="shared" si="56"/>
        <v>0.27457741148767972</v>
      </c>
      <c r="T37" s="47">
        <f t="shared" si="56"/>
        <v>0.38604908017809686</v>
      </c>
      <c r="U37" s="46">
        <f t="shared" si="56"/>
        <v>0.31549659829392662</v>
      </c>
      <c r="V37" s="48">
        <f t="shared" si="56"/>
        <v>0.20969742612856068</v>
      </c>
      <c r="W37" s="48">
        <f t="shared" si="56"/>
        <v>0.31286918725379115</v>
      </c>
      <c r="X37" s="48">
        <f t="shared" si="56"/>
        <v>0.50533536585365846</v>
      </c>
      <c r="Y37" s="48">
        <f t="shared" si="57"/>
        <v>0.19173546421791535</v>
      </c>
      <c r="Z37" s="48">
        <f t="shared" si="57"/>
        <v>0.49717317082124896</v>
      </c>
      <c r="AA37" s="47">
        <f t="shared" si="57"/>
        <v>0.36448018224009116</v>
      </c>
      <c r="AB37" s="46">
        <f t="shared" si="57"/>
        <v>0.43905503752095248</v>
      </c>
      <c r="AC37" s="48">
        <f t="shared" si="57"/>
        <v>0.29171355975043567</v>
      </c>
      <c r="AD37" s="48">
        <f t="shared" si="57"/>
        <v>0.11715418192765037</v>
      </c>
      <c r="AE37" s="48">
        <f t="shared" si="57"/>
        <v>0.521744607589267</v>
      </c>
      <c r="AF37" s="48">
        <f t="shared" si="57"/>
        <v>0.46474904762740732</v>
      </c>
      <c r="AG37" s="48">
        <f t="shared" si="57"/>
        <v>0.58461989242435863</v>
      </c>
      <c r="AH37" s="48">
        <f t="shared" si="57"/>
        <v>0.13403335392217419</v>
      </c>
      <c r="AI37" s="49">
        <f t="shared" si="57"/>
        <v>0.20802620802620803</v>
      </c>
      <c r="AJ37" s="44"/>
      <c r="AK37" s="146">
        <f>IFERROR(SUMIF($C$19:$C$29,$D37,AK$19:AK$29)/AK$30,0)</f>
        <v>0.31843372678036125</v>
      </c>
      <c r="AL37" s="43"/>
      <c r="AM37" s="44"/>
      <c r="AN37" s="44"/>
      <c r="AO37" s="43"/>
      <c r="AP37" s="37"/>
      <c r="AQ37" s="43"/>
      <c r="AR37" s="43"/>
      <c r="AS37" s="44"/>
      <c r="AT37" s="43"/>
      <c r="AU37" s="43"/>
      <c r="AV37" s="44"/>
      <c r="AW37" s="43"/>
      <c r="AX37" s="81"/>
    </row>
    <row r="38" spans="2:50" x14ac:dyDescent="0.25">
      <c r="B38" s="25"/>
      <c r="C38" s="25"/>
      <c r="D38" s="45" t="s">
        <v>12</v>
      </c>
      <c r="E38" s="46">
        <f t="shared" si="55"/>
        <v>0</v>
      </c>
      <c r="F38" s="47">
        <f t="shared" si="55"/>
        <v>0</v>
      </c>
      <c r="G38" s="46">
        <f t="shared" si="55"/>
        <v>0</v>
      </c>
      <c r="H38" s="48">
        <f t="shared" si="55"/>
        <v>0</v>
      </c>
      <c r="I38" s="48">
        <f t="shared" si="55"/>
        <v>0</v>
      </c>
      <c r="J38" s="48">
        <f t="shared" si="55"/>
        <v>0</v>
      </c>
      <c r="K38" s="48">
        <f t="shared" si="55"/>
        <v>0</v>
      </c>
      <c r="L38" s="48">
        <f t="shared" si="55"/>
        <v>0</v>
      </c>
      <c r="M38" s="47">
        <f t="shared" si="55"/>
        <v>0</v>
      </c>
      <c r="N38" s="46">
        <f t="shared" si="55"/>
        <v>0</v>
      </c>
      <c r="O38" s="48">
        <f t="shared" si="56"/>
        <v>0</v>
      </c>
      <c r="P38" s="48">
        <f t="shared" si="56"/>
        <v>0</v>
      </c>
      <c r="Q38" s="48">
        <f t="shared" si="56"/>
        <v>0</v>
      </c>
      <c r="R38" s="48">
        <f t="shared" si="56"/>
        <v>0</v>
      </c>
      <c r="S38" s="48">
        <f t="shared" si="56"/>
        <v>0</v>
      </c>
      <c r="T38" s="47">
        <f t="shared" si="56"/>
        <v>0</v>
      </c>
      <c r="U38" s="46">
        <f t="shared" si="56"/>
        <v>0</v>
      </c>
      <c r="V38" s="48">
        <f t="shared" si="56"/>
        <v>0</v>
      </c>
      <c r="W38" s="48">
        <f t="shared" si="56"/>
        <v>0</v>
      </c>
      <c r="X38" s="48">
        <f t="shared" si="56"/>
        <v>0</v>
      </c>
      <c r="Y38" s="48">
        <f t="shared" si="57"/>
        <v>0</v>
      </c>
      <c r="Z38" s="48">
        <f t="shared" si="57"/>
        <v>0</v>
      </c>
      <c r="AA38" s="47">
        <f t="shared" si="57"/>
        <v>0</v>
      </c>
      <c r="AB38" s="46">
        <f t="shared" si="57"/>
        <v>0</v>
      </c>
      <c r="AC38" s="48">
        <f t="shared" si="57"/>
        <v>0</v>
      </c>
      <c r="AD38" s="48">
        <f t="shared" si="57"/>
        <v>0</v>
      </c>
      <c r="AE38" s="48">
        <f t="shared" si="57"/>
        <v>0</v>
      </c>
      <c r="AF38" s="48">
        <f t="shared" si="57"/>
        <v>0</v>
      </c>
      <c r="AG38" s="48">
        <f t="shared" si="57"/>
        <v>0</v>
      </c>
      <c r="AH38" s="48">
        <f t="shared" si="57"/>
        <v>0</v>
      </c>
      <c r="AI38" s="49">
        <f t="shared" si="57"/>
        <v>0</v>
      </c>
      <c r="AJ38" s="44"/>
      <c r="AK38" s="146">
        <f>IFERROR(SUMIF($C$19:$C$29,$D38,AK$19:AK$29)/AK$30,0)</f>
        <v>0</v>
      </c>
      <c r="AL38" s="43"/>
      <c r="AM38" s="44"/>
      <c r="AN38" s="44"/>
      <c r="AO38" s="43"/>
      <c r="AP38" s="37"/>
      <c r="AQ38" s="43"/>
      <c r="AR38" s="43"/>
      <c r="AS38" s="44"/>
      <c r="AT38" s="43"/>
      <c r="AU38" s="43"/>
      <c r="AV38" s="44"/>
      <c r="AW38" s="43"/>
      <c r="AX38" s="81"/>
    </row>
    <row r="39" spans="2:50" x14ac:dyDescent="0.25">
      <c r="B39" s="25"/>
      <c r="C39" s="25"/>
      <c r="D39" s="45" t="s">
        <v>10</v>
      </c>
      <c r="E39" s="46">
        <f t="shared" si="55"/>
        <v>7.6264540062218208E-2</v>
      </c>
      <c r="F39" s="47">
        <f t="shared" si="55"/>
        <v>3.1513490338916601E-2</v>
      </c>
      <c r="G39" s="46">
        <f t="shared" si="55"/>
        <v>0.13918305597579425</v>
      </c>
      <c r="H39" s="48">
        <f t="shared" si="55"/>
        <v>1.0883835463617379E-2</v>
      </c>
      <c r="I39" s="48">
        <f t="shared" si="55"/>
        <v>1.2586962424320888E-2</v>
      </c>
      <c r="J39" s="48">
        <f t="shared" si="55"/>
        <v>6.1896509036890321E-3</v>
      </c>
      <c r="K39" s="48">
        <f t="shared" si="55"/>
        <v>0</v>
      </c>
      <c r="L39" s="48">
        <f t="shared" si="55"/>
        <v>4.4886029091427563E-3</v>
      </c>
      <c r="M39" s="47">
        <f t="shared" si="55"/>
        <v>0</v>
      </c>
      <c r="N39" s="46">
        <f t="shared" si="55"/>
        <v>0.10616806361487212</v>
      </c>
      <c r="O39" s="48">
        <f t="shared" si="56"/>
        <v>1.2651990357851559E-2</v>
      </c>
      <c r="P39" s="48">
        <f t="shared" si="56"/>
        <v>2.9214448873655974E-2</v>
      </c>
      <c r="Q39" s="48">
        <f t="shared" si="56"/>
        <v>6.4492877330753623E-3</v>
      </c>
      <c r="R39" s="48">
        <f t="shared" si="56"/>
        <v>0.14109223641723992</v>
      </c>
      <c r="S39" s="48">
        <f t="shared" si="56"/>
        <v>2.5229164914641326E-2</v>
      </c>
      <c r="T39" s="47">
        <f t="shared" si="56"/>
        <v>0</v>
      </c>
      <c r="U39" s="46">
        <f t="shared" si="56"/>
        <v>5.2429447402654206E-2</v>
      </c>
      <c r="V39" s="48">
        <f t="shared" si="56"/>
        <v>1.4176228237274621E-2</v>
      </c>
      <c r="W39" s="48">
        <f t="shared" si="56"/>
        <v>0.13489321038179758</v>
      </c>
      <c r="X39" s="48">
        <f t="shared" si="56"/>
        <v>3.3754355400696864E-2</v>
      </c>
      <c r="Y39" s="48">
        <f t="shared" si="57"/>
        <v>5.0328903801156684E-2</v>
      </c>
      <c r="Z39" s="48">
        <f t="shared" si="57"/>
        <v>1.9273835309666289E-2</v>
      </c>
      <c r="AA39" s="47">
        <f t="shared" si="57"/>
        <v>0</v>
      </c>
      <c r="AB39" s="46">
        <f t="shared" si="57"/>
        <v>2.1186768699971721E-2</v>
      </c>
      <c r="AC39" s="48">
        <f t="shared" si="57"/>
        <v>3.6024530736587242E-2</v>
      </c>
      <c r="AD39" s="48">
        <f t="shared" si="57"/>
        <v>1.2794139782248757E-2</v>
      </c>
      <c r="AE39" s="48">
        <f t="shared" si="57"/>
        <v>4.1501616673431968E-2</v>
      </c>
      <c r="AF39" s="48">
        <f t="shared" si="57"/>
        <v>2.5455119990169056E-2</v>
      </c>
      <c r="AG39" s="48">
        <f t="shared" si="57"/>
        <v>0</v>
      </c>
      <c r="AH39" s="48">
        <f t="shared" si="57"/>
        <v>2.4353657460513548E-2</v>
      </c>
      <c r="AI39" s="49">
        <f t="shared" si="57"/>
        <v>4.5864045864045869E-2</v>
      </c>
      <c r="AJ39" s="44"/>
      <c r="AK39" s="146">
        <f>IFERROR(SUMIF($C$19:$C$29,$D39,AK$19:AK$29)/AK$30,0)</f>
        <v>3.2026482327428253E-2</v>
      </c>
      <c r="AL39" s="43"/>
      <c r="AM39" s="44"/>
      <c r="AN39" s="44"/>
      <c r="AO39" s="43"/>
      <c r="AP39" s="37"/>
      <c r="AQ39" s="43"/>
      <c r="AR39" s="43"/>
      <c r="AS39" s="44"/>
      <c r="AT39" s="43"/>
      <c r="AU39" s="43"/>
      <c r="AV39" s="44"/>
      <c r="AW39" s="43"/>
      <c r="AX39" s="81"/>
    </row>
    <row r="40" spans="2:50" ht="15.75" thickBot="1" x14ac:dyDescent="0.3">
      <c r="B40" s="25"/>
      <c r="C40" s="25"/>
      <c r="D40" s="50" t="s">
        <v>561</v>
      </c>
      <c r="E40" s="51">
        <f t="shared" si="55"/>
        <v>0</v>
      </c>
      <c r="F40" s="52">
        <f t="shared" si="55"/>
        <v>7.8490577099952732E-2</v>
      </c>
      <c r="G40" s="51">
        <f t="shared" si="55"/>
        <v>0.12613884686501933</v>
      </c>
      <c r="H40" s="53">
        <f t="shared" si="55"/>
        <v>3.8188657682967482E-2</v>
      </c>
      <c r="I40" s="53">
        <f t="shared" si="55"/>
        <v>0</v>
      </c>
      <c r="J40" s="53">
        <f t="shared" si="55"/>
        <v>0.10201232428268824</v>
      </c>
      <c r="K40" s="53">
        <f t="shared" si="55"/>
        <v>8.4693992538862565E-3</v>
      </c>
      <c r="L40" s="53">
        <f t="shared" si="55"/>
        <v>-2.7354074199246441E-2</v>
      </c>
      <c r="M40" s="52">
        <f t="shared" si="55"/>
        <v>0.20991986461599721</v>
      </c>
      <c r="N40" s="51">
        <f t="shared" si="55"/>
        <v>0.18719105953148504</v>
      </c>
      <c r="O40" s="53">
        <f t="shared" si="56"/>
        <v>0</v>
      </c>
      <c r="P40" s="53">
        <f t="shared" si="56"/>
        <v>1.2951739000654149E-2</v>
      </c>
      <c r="Q40" s="53">
        <f t="shared" si="56"/>
        <v>5.5634590944441287E-2</v>
      </c>
      <c r="R40" s="53">
        <f t="shared" si="56"/>
        <v>0</v>
      </c>
      <c r="S40" s="53">
        <f t="shared" si="56"/>
        <v>1.5894373896224036E-2</v>
      </c>
      <c r="T40" s="52">
        <f t="shared" si="56"/>
        <v>-8.4561488282193772E-2</v>
      </c>
      <c r="U40" s="51">
        <f t="shared" si="56"/>
        <v>0.11417090645378844</v>
      </c>
      <c r="V40" s="53">
        <f t="shared" si="56"/>
        <v>2.3257874451778675E-2</v>
      </c>
      <c r="W40" s="53">
        <f t="shared" si="56"/>
        <v>0</v>
      </c>
      <c r="X40" s="53">
        <f t="shared" si="56"/>
        <v>0.13109756097560976</v>
      </c>
      <c r="Y40" s="53">
        <f t="shared" si="57"/>
        <v>3.5230232660809678E-2</v>
      </c>
      <c r="Z40" s="53">
        <f t="shared" si="57"/>
        <v>1.2206762362788649E-2</v>
      </c>
      <c r="AA40" s="52">
        <f t="shared" si="57"/>
        <v>0</v>
      </c>
      <c r="AB40" s="51">
        <f t="shared" si="57"/>
        <v>-0.20335223573376707</v>
      </c>
      <c r="AC40" s="53">
        <f t="shared" si="57"/>
        <v>8.9973527025049543E-2</v>
      </c>
      <c r="AD40" s="53">
        <f t="shared" si="57"/>
        <v>0</v>
      </c>
      <c r="AE40" s="53">
        <f t="shared" si="57"/>
        <v>0.16509665047660374</v>
      </c>
      <c r="AF40" s="53">
        <f t="shared" si="57"/>
        <v>1.8248687744676369E-2</v>
      </c>
      <c r="AG40" s="53">
        <f t="shared" si="57"/>
        <v>1.7092109026726476E-2</v>
      </c>
      <c r="AH40" s="53">
        <f t="shared" si="57"/>
        <v>2.0382952439777644E-2</v>
      </c>
      <c r="AI40" s="54">
        <f t="shared" si="57"/>
        <v>0.32448812448812447</v>
      </c>
      <c r="AJ40" s="44"/>
      <c r="AK40" s="147">
        <f>IFERROR(SUMIF($C$19:$C$29,$D40,AK$19:AK$29)/AK$30,0)</f>
        <v>3.582431642839623E-2</v>
      </c>
      <c r="AL40" s="43"/>
      <c r="AM40" s="44"/>
      <c r="AN40" s="44"/>
      <c r="AO40" s="43"/>
      <c r="AP40" s="44"/>
      <c r="AQ40" s="43"/>
      <c r="AR40" s="43"/>
      <c r="AS40" s="44"/>
      <c r="AT40" s="43"/>
      <c r="AU40" s="43"/>
      <c r="AV40" s="44"/>
      <c r="AW40" s="43"/>
      <c r="AX40" s="81"/>
    </row>
    <row r="41" spans="2:50" x14ac:dyDescent="0.25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2:50" x14ac:dyDescent="0.25">
      <c r="D42" s="116" t="s">
        <v>273</v>
      </c>
    </row>
    <row r="43" spans="2:50" ht="8.4499999999999993" customHeight="1" x14ac:dyDescent="0.25"/>
    <row r="44" spans="2:50" x14ac:dyDescent="0.25">
      <c r="B44" s="25"/>
      <c r="C44" s="25"/>
      <c r="D44" s="55" t="s">
        <v>8</v>
      </c>
      <c r="E44" s="56">
        <f t="shared" ref="E44:AI44" si="58">IFERROR(SUMIF($C$19:$C$29,$D36,E$19:E$29),0)</f>
        <v>1051.7333333333333</v>
      </c>
      <c r="F44" s="57">
        <f t="shared" si="58"/>
        <v>1923.9866666666667</v>
      </c>
      <c r="G44" s="56">
        <f t="shared" si="58"/>
        <v>1786.9333333333334</v>
      </c>
      <c r="H44" s="58">
        <f t="shared" si="58"/>
        <v>3943.84</v>
      </c>
      <c r="I44" s="58">
        <f t="shared" si="58"/>
        <v>5840.0133333333333</v>
      </c>
      <c r="J44" s="58">
        <f t="shared" si="58"/>
        <v>2357.0133333333333</v>
      </c>
      <c r="K44" s="58">
        <f t="shared" si="58"/>
        <v>6414.2</v>
      </c>
      <c r="L44" s="58">
        <f t="shared" si="58"/>
        <v>7241.4000000000005</v>
      </c>
      <c r="M44" s="57">
        <f t="shared" si="58"/>
        <v>1217.3333333333335</v>
      </c>
      <c r="N44" s="56">
        <f t="shared" si="58"/>
        <v>2065.6</v>
      </c>
      <c r="O44" s="58">
        <f t="shared" si="58"/>
        <v>3203.04</v>
      </c>
      <c r="P44" s="58">
        <f t="shared" si="58"/>
        <v>4488.4533333333338</v>
      </c>
      <c r="Q44" s="58">
        <f t="shared" si="58"/>
        <v>2462</v>
      </c>
      <c r="R44" s="58">
        <f t="shared" si="58"/>
        <v>1376.8</v>
      </c>
      <c r="S44" s="58">
        <f t="shared" si="58"/>
        <v>2169.8666666666668</v>
      </c>
      <c r="T44" s="57">
        <f t="shared" si="58"/>
        <v>2158.7199999999998</v>
      </c>
      <c r="U44" s="56">
        <f t="shared" si="58"/>
        <v>2447.1333333333337</v>
      </c>
      <c r="V44" s="58">
        <f t="shared" si="58"/>
        <v>4531.8666666666668</v>
      </c>
      <c r="W44" s="58">
        <f t="shared" si="58"/>
        <v>3652.2933333333331</v>
      </c>
      <c r="X44" s="58">
        <f t="shared" si="58"/>
        <v>807.73333333333335</v>
      </c>
      <c r="Y44" s="58">
        <f t="shared" si="58"/>
        <v>2182.6666666666665</v>
      </c>
      <c r="Z44" s="58">
        <f t="shared" si="58"/>
        <v>1369.4933333333333</v>
      </c>
      <c r="AA44" s="57">
        <f t="shared" si="58"/>
        <v>1993.7866666666666</v>
      </c>
      <c r="AB44" s="56">
        <f t="shared" si="58"/>
        <v>2431.8159999999998</v>
      </c>
      <c r="AC44" s="58">
        <f t="shared" si="58"/>
        <v>2918.08</v>
      </c>
      <c r="AD44" s="58">
        <f t="shared" si="58"/>
        <v>4624.2666666666673</v>
      </c>
      <c r="AE44" s="58">
        <f t="shared" si="58"/>
        <v>1035.0933333333332</v>
      </c>
      <c r="AF44" s="58">
        <f t="shared" si="58"/>
        <v>1493.3333333333333</v>
      </c>
      <c r="AG44" s="58">
        <f t="shared" si="58"/>
        <v>1522.4266666666665</v>
      </c>
      <c r="AH44" s="58">
        <f t="shared" si="58"/>
        <v>2481.8666666666663</v>
      </c>
      <c r="AI44" s="57">
        <f t="shared" si="58"/>
        <v>686.4</v>
      </c>
      <c r="AJ44" s="44"/>
      <c r="AK44" s="43"/>
      <c r="AL44" s="43"/>
      <c r="AM44" s="44"/>
      <c r="AN44" s="44"/>
      <c r="AO44" s="43"/>
      <c r="AP44" s="37"/>
      <c r="AQ44" s="43"/>
      <c r="AR44" s="43"/>
      <c r="AS44" s="44"/>
      <c r="AT44" s="43"/>
      <c r="AU44" s="43"/>
      <c r="AV44" s="44"/>
      <c r="AW44" s="43"/>
      <c r="AX44" s="81"/>
    </row>
    <row r="45" spans="2:50" x14ac:dyDescent="0.25">
      <c r="B45" s="25"/>
      <c r="C45" s="25"/>
      <c r="D45" s="59" t="s">
        <v>9</v>
      </c>
      <c r="E45" s="60">
        <f t="shared" ref="E45:AI45" si="59">IFERROR(SUMIF($C$19:$C$29,$D37,E$19:E$29),0)</f>
        <v>1112.3226666666667</v>
      </c>
      <c r="F45" s="61">
        <f t="shared" si="59"/>
        <v>1314.4</v>
      </c>
      <c r="G45" s="60">
        <f t="shared" si="59"/>
        <v>1126.8</v>
      </c>
      <c r="H45" s="62">
        <f t="shared" si="59"/>
        <v>3511.7866666666669</v>
      </c>
      <c r="I45" s="62">
        <f t="shared" si="59"/>
        <v>1481.7333333333333</v>
      </c>
      <c r="J45" s="62">
        <f t="shared" si="59"/>
        <v>1100.8800000000001</v>
      </c>
      <c r="K45" s="62">
        <f t="shared" si="59"/>
        <v>4731.0666666666666</v>
      </c>
      <c r="L45" s="62">
        <f t="shared" si="59"/>
        <v>3089.1866666666665</v>
      </c>
      <c r="M45" s="61">
        <f t="shared" si="59"/>
        <v>475.84</v>
      </c>
      <c r="N45" s="60">
        <f t="shared" si="59"/>
        <v>1003.2</v>
      </c>
      <c r="O45" s="62">
        <f t="shared" si="59"/>
        <v>750.93333333333328</v>
      </c>
      <c r="P45" s="62">
        <f t="shared" si="59"/>
        <v>1544.2266666666667</v>
      </c>
      <c r="Q45" s="62">
        <f t="shared" si="59"/>
        <v>834.4</v>
      </c>
      <c r="R45" s="62">
        <f t="shared" si="59"/>
        <v>254.66666666666666</v>
      </c>
      <c r="S45" s="62">
        <f t="shared" si="59"/>
        <v>870.66666666666663</v>
      </c>
      <c r="T45" s="61">
        <f t="shared" si="59"/>
        <v>1193.0666666666666</v>
      </c>
      <c r="U45" s="60">
        <f t="shared" si="59"/>
        <v>1490.7466666666667</v>
      </c>
      <c r="V45" s="62">
        <f t="shared" si="59"/>
        <v>1262.2666666666667</v>
      </c>
      <c r="W45" s="62">
        <f t="shared" si="59"/>
        <v>2069.1999999999998</v>
      </c>
      <c r="X45" s="62">
        <f t="shared" si="59"/>
        <v>1237.5999999999999</v>
      </c>
      <c r="Y45" s="62">
        <f t="shared" si="59"/>
        <v>579.06666666666672</v>
      </c>
      <c r="Z45" s="62">
        <f t="shared" si="59"/>
        <v>1444.5333333333333</v>
      </c>
      <c r="AA45" s="61">
        <f t="shared" si="59"/>
        <v>1143.4666666666667</v>
      </c>
      <c r="AB45" s="60">
        <f t="shared" si="59"/>
        <v>1436.8</v>
      </c>
      <c r="AC45" s="62">
        <f t="shared" si="59"/>
        <v>1461.8933333333334</v>
      </c>
      <c r="AD45" s="62">
        <f t="shared" si="59"/>
        <v>622.66666666666663</v>
      </c>
      <c r="AE45" s="62">
        <f t="shared" si="59"/>
        <v>1988</v>
      </c>
      <c r="AF45" s="62">
        <f t="shared" si="59"/>
        <v>1411.92</v>
      </c>
      <c r="AG45" s="62">
        <f t="shared" si="59"/>
        <v>2234.6666666666665</v>
      </c>
      <c r="AH45" s="62">
        <f t="shared" si="59"/>
        <v>405.06666666666666</v>
      </c>
      <c r="AI45" s="61">
        <f t="shared" si="59"/>
        <v>338.66666666666669</v>
      </c>
      <c r="AJ45" s="44"/>
      <c r="AK45" s="43"/>
      <c r="AL45" s="43"/>
      <c r="AM45" s="44"/>
      <c r="AN45" s="44"/>
      <c r="AO45" s="43"/>
      <c r="AP45" s="37"/>
      <c r="AQ45" s="43"/>
      <c r="AR45" s="43"/>
      <c r="AS45" s="44"/>
      <c r="AT45" s="43"/>
      <c r="AU45" s="43"/>
      <c r="AV45" s="44"/>
      <c r="AW45" s="43"/>
      <c r="AX45" s="81"/>
    </row>
    <row r="46" spans="2:50" x14ac:dyDescent="0.25">
      <c r="B46" s="25"/>
      <c r="C46" s="25"/>
      <c r="D46" s="59" t="s">
        <v>12</v>
      </c>
      <c r="E46" s="60">
        <f t="shared" ref="E46:AI47" si="60">IFERROR(SUMIF($C$19:$C$29,$D38,E$19:E$29),0)</f>
        <v>0</v>
      </c>
      <c r="F46" s="61">
        <f t="shared" si="60"/>
        <v>0</v>
      </c>
      <c r="G46" s="60">
        <f t="shared" si="60"/>
        <v>0</v>
      </c>
      <c r="H46" s="62">
        <f t="shared" si="60"/>
        <v>0</v>
      </c>
      <c r="I46" s="62">
        <f t="shared" si="60"/>
        <v>0</v>
      </c>
      <c r="J46" s="62">
        <f t="shared" si="60"/>
        <v>0</v>
      </c>
      <c r="K46" s="62">
        <f t="shared" si="60"/>
        <v>0</v>
      </c>
      <c r="L46" s="62">
        <f t="shared" si="60"/>
        <v>0</v>
      </c>
      <c r="M46" s="61">
        <f t="shared" si="60"/>
        <v>0</v>
      </c>
      <c r="N46" s="60">
        <f t="shared" si="60"/>
        <v>0</v>
      </c>
      <c r="O46" s="62">
        <f t="shared" si="60"/>
        <v>0</v>
      </c>
      <c r="P46" s="62">
        <f t="shared" si="60"/>
        <v>0</v>
      </c>
      <c r="Q46" s="62">
        <f t="shared" si="60"/>
        <v>0</v>
      </c>
      <c r="R46" s="62">
        <f t="shared" si="60"/>
        <v>0</v>
      </c>
      <c r="S46" s="62">
        <f t="shared" si="60"/>
        <v>0</v>
      </c>
      <c r="T46" s="61">
        <f t="shared" si="60"/>
        <v>0</v>
      </c>
      <c r="U46" s="60">
        <f t="shared" si="60"/>
        <v>0</v>
      </c>
      <c r="V46" s="62">
        <f t="shared" si="60"/>
        <v>0</v>
      </c>
      <c r="W46" s="62">
        <f t="shared" si="60"/>
        <v>0</v>
      </c>
      <c r="X46" s="62">
        <f t="shared" si="60"/>
        <v>0</v>
      </c>
      <c r="Y46" s="62">
        <f t="shared" si="60"/>
        <v>0</v>
      </c>
      <c r="Z46" s="62">
        <f t="shared" si="60"/>
        <v>0</v>
      </c>
      <c r="AA46" s="61">
        <f t="shared" si="60"/>
        <v>0</v>
      </c>
      <c r="AB46" s="60">
        <f t="shared" si="60"/>
        <v>0</v>
      </c>
      <c r="AC46" s="62">
        <f t="shared" si="60"/>
        <v>0</v>
      </c>
      <c r="AD46" s="62">
        <f t="shared" si="60"/>
        <v>0</v>
      </c>
      <c r="AE46" s="62">
        <f t="shared" si="60"/>
        <v>0</v>
      </c>
      <c r="AF46" s="62">
        <f t="shared" si="60"/>
        <v>0</v>
      </c>
      <c r="AG46" s="62">
        <f t="shared" si="60"/>
        <v>0</v>
      </c>
      <c r="AH46" s="62">
        <f t="shared" si="60"/>
        <v>0</v>
      </c>
      <c r="AI46" s="61">
        <f t="shared" si="60"/>
        <v>0</v>
      </c>
      <c r="AJ46" s="44"/>
      <c r="AK46" s="43"/>
      <c r="AL46" s="43"/>
      <c r="AM46" s="44"/>
      <c r="AN46" s="44"/>
      <c r="AO46" s="43"/>
      <c r="AP46" s="37"/>
      <c r="AQ46" s="43"/>
      <c r="AR46" s="43"/>
      <c r="AS46" s="44"/>
      <c r="AT46" s="43"/>
      <c r="AU46" s="43"/>
      <c r="AV46" s="44"/>
      <c r="AW46" s="43"/>
      <c r="AX46" s="81"/>
    </row>
    <row r="47" spans="2:50" x14ac:dyDescent="0.25">
      <c r="B47" s="25"/>
      <c r="C47" s="25"/>
      <c r="D47" s="59" t="s">
        <v>10</v>
      </c>
      <c r="E47" s="60">
        <f t="shared" si="60"/>
        <v>178.66666666666666</v>
      </c>
      <c r="F47" s="61">
        <f t="shared" si="60"/>
        <v>114.66666666666667</v>
      </c>
      <c r="G47" s="60">
        <f t="shared" si="60"/>
        <v>552</v>
      </c>
      <c r="H47" s="62">
        <f t="shared" si="60"/>
        <v>85.333333333333329</v>
      </c>
      <c r="I47" s="62">
        <f t="shared" si="60"/>
        <v>93.333333333333329</v>
      </c>
      <c r="J47" s="62">
        <f t="shared" si="60"/>
        <v>24</v>
      </c>
      <c r="K47" s="62">
        <f t="shared" si="60"/>
        <v>0</v>
      </c>
      <c r="L47" s="62">
        <f t="shared" si="60"/>
        <v>45.333333333333336</v>
      </c>
      <c r="M47" s="61">
        <f t="shared" si="60"/>
        <v>0</v>
      </c>
      <c r="N47" s="60">
        <f t="shared" si="60"/>
        <v>461.06666666666666</v>
      </c>
      <c r="O47" s="62">
        <f t="shared" si="60"/>
        <v>50.666666666666664</v>
      </c>
      <c r="P47" s="62">
        <f t="shared" si="60"/>
        <v>184</v>
      </c>
      <c r="Q47" s="62">
        <f t="shared" si="60"/>
        <v>22.666666666666668</v>
      </c>
      <c r="R47" s="62">
        <f t="shared" si="60"/>
        <v>268</v>
      </c>
      <c r="S47" s="62">
        <f t="shared" si="60"/>
        <v>80</v>
      </c>
      <c r="T47" s="61">
        <f t="shared" si="60"/>
        <v>0</v>
      </c>
      <c r="U47" s="60">
        <f t="shared" si="60"/>
        <v>247.73333333333332</v>
      </c>
      <c r="V47" s="62">
        <f t="shared" si="60"/>
        <v>85.333333333333329</v>
      </c>
      <c r="W47" s="62">
        <f t="shared" si="60"/>
        <v>892.13333333333333</v>
      </c>
      <c r="X47" s="62">
        <f t="shared" si="60"/>
        <v>82.666666666666671</v>
      </c>
      <c r="Y47" s="62">
        <f t="shared" si="60"/>
        <v>152</v>
      </c>
      <c r="Z47" s="62">
        <f t="shared" si="60"/>
        <v>56</v>
      </c>
      <c r="AA47" s="61">
        <f t="shared" si="60"/>
        <v>0</v>
      </c>
      <c r="AB47" s="60">
        <f t="shared" si="60"/>
        <v>69.333333333333329</v>
      </c>
      <c r="AC47" s="62">
        <f t="shared" si="60"/>
        <v>180.53333333333333</v>
      </c>
      <c r="AD47" s="62">
        <f t="shared" si="60"/>
        <v>68</v>
      </c>
      <c r="AE47" s="62">
        <f t="shared" si="60"/>
        <v>158.13333333333333</v>
      </c>
      <c r="AF47" s="62">
        <f t="shared" si="60"/>
        <v>77.333333333333329</v>
      </c>
      <c r="AG47" s="62">
        <f t="shared" si="60"/>
        <v>0</v>
      </c>
      <c r="AH47" s="62">
        <f t="shared" si="60"/>
        <v>73.599999999999994</v>
      </c>
      <c r="AI47" s="61">
        <f t="shared" si="60"/>
        <v>74.666666666666671</v>
      </c>
      <c r="AJ47" s="44"/>
      <c r="AK47" s="43"/>
      <c r="AL47" s="43"/>
      <c r="AM47" s="44"/>
      <c r="AN47" s="44"/>
      <c r="AO47" s="43"/>
      <c r="AP47" s="37"/>
      <c r="AQ47" s="43"/>
      <c r="AR47" s="43"/>
      <c r="AS47" s="44"/>
      <c r="AT47" s="43"/>
      <c r="AU47" s="43"/>
      <c r="AV47" s="44"/>
      <c r="AW47" s="43"/>
      <c r="AX47" s="81"/>
    </row>
    <row r="48" spans="2:50" x14ac:dyDescent="0.25">
      <c r="B48" s="25"/>
      <c r="C48" s="25"/>
      <c r="D48" s="63" t="s">
        <v>561</v>
      </c>
      <c r="E48" s="64">
        <f t="shared" ref="E48:AI48" si="61">IFERROR(SUMIF($C$19:$C$29,$D40,E$19:E$29),0)</f>
        <v>0</v>
      </c>
      <c r="F48" s="65">
        <f t="shared" si="61"/>
        <v>285.60000000000002</v>
      </c>
      <c r="G48" s="64">
        <f t="shared" si="61"/>
        <v>500.26666666666665</v>
      </c>
      <c r="H48" s="66">
        <f t="shared" si="61"/>
        <v>299.41333333333336</v>
      </c>
      <c r="I48" s="66">
        <f t="shared" si="61"/>
        <v>0</v>
      </c>
      <c r="J48" s="66">
        <f t="shared" si="61"/>
        <v>395.54666666666668</v>
      </c>
      <c r="K48" s="66">
        <f t="shared" si="61"/>
        <v>95.2</v>
      </c>
      <c r="L48" s="66">
        <f t="shared" si="61"/>
        <v>-276.26666666666665</v>
      </c>
      <c r="M48" s="65">
        <f t="shared" si="61"/>
        <v>449.86666666666667</v>
      </c>
      <c r="N48" s="64">
        <f t="shared" si="61"/>
        <v>812.93333333333328</v>
      </c>
      <c r="O48" s="66">
        <f t="shared" si="61"/>
        <v>0</v>
      </c>
      <c r="P48" s="66">
        <f t="shared" si="61"/>
        <v>81.573333333333338</v>
      </c>
      <c r="Q48" s="66">
        <f t="shared" si="61"/>
        <v>195.53333333333333</v>
      </c>
      <c r="R48" s="66">
        <f t="shared" si="61"/>
        <v>0</v>
      </c>
      <c r="S48" s="66">
        <f t="shared" si="61"/>
        <v>50.4</v>
      </c>
      <c r="T48" s="65">
        <f t="shared" si="61"/>
        <v>-261.33333333333331</v>
      </c>
      <c r="U48" s="64">
        <f t="shared" si="61"/>
        <v>539.4666666666667</v>
      </c>
      <c r="V48" s="66">
        <f t="shared" si="61"/>
        <v>140</v>
      </c>
      <c r="W48" s="66">
        <f t="shared" si="61"/>
        <v>0</v>
      </c>
      <c r="X48" s="66">
        <f t="shared" si="61"/>
        <v>321.06666666666666</v>
      </c>
      <c r="Y48" s="66">
        <f t="shared" si="61"/>
        <v>106.4</v>
      </c>
      <c r="Z48" s="66">
        <f t="shared" si="61"/>
        <v>35.466666666666669</v>
      </c>
      <c r="AA48" s="65">
        <f t="shared" si="61"/>
        <v>0</v>
      </c>
      <c r="AB48" s="64">
        <f t="shared" si="61"/>
        <v>-665.4666666666667</v>
      </c>
      <c r="AC48" s="66">
        <f t="shared" si="61"/>
        <v>450.89333333333332</v>
      </c>
      <c r="AD48" s="66">
        <f t="shared" si="61"/>
        <v>0</v>
      </c>
      <c r="AE48" s="66">
        <f t="shared" si="61"/>
        <v>629.06666666666672</v>
      </c>
      <c r="AF48" s="66">
        <f t="shared" si="61"/>
        <v>55.44</v>
      </c>
      <c r="AG48" s="66">
        <f t="shared" si="61"/>
        <v>65.333333333333329</v>
      </c>
      <c r="AH48" s="66">
        <f t="shared" si="61"/>
        <v>61.6</v>
      </c>
      <c r="AI48" s="65">
        <f t="shared" si="61"/>
        <v>528.26666666666665</v>
      </c>
      <c r="AJ48" s="44"/>
      <c r="AK48" s="43"/>
      <c r="AL48" s="43"/>
      <c r="AM48" s="44"/>
      <c r="AN48" s="44"/>
      <c r="AO48" s="43"/>
      <c r="AP48" s="44"/>
      <c r="AQ48" s="43"/>
      <c r="AR48" s="43"/>
      <c r="AS48" s="44"/>
      <c r="AT48" s="43"/>
      <c r="AU48" s="43"/>
      <c r="AV48" s="44"/>
      <c r="AW48" s="43"/>
      <c r="AX48" s="81"/>
    </row>
  </sheetData>
  <mergeCells count="5">
    <mergeCell ref="AK1:AM1"/>
    <mergeCell ref="AK2:AM2"/>
    <mergeCell ref="AK3:AM3"/>
    <mergeCell ref="AW3:AX3"/>
    <mergeCell ref="AQ3:AU3"/>
  </mergeCells>
  <pageMargins left="0.11811023622047245" right="0.11811023622047245" top="0.15748031496062992" bottom="0.15748031496062992" header="0.31496062992125984" footer="0.31496062992125984"/>
  <pageSetup paperSize="0" scale="10" orientation="landscape" horizontalDpi="203" verticalDpi="20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X48"/>
  <sheetViews>
    <sheetView showGridLines="0" workbookViewId="0">
      <pane xSplit="4" ySplit="4" topLeftCell="Y5" activePane="bottomRight" state="frozen"/>
      <selection activeCell="AQ15" sqref="AQ15:AU15"/>
      <selection pane="topRight" activeCell="AQ15" sqref="AQ15:AU15"/>
      <selection pane="bottomLeft" activeCell="AQ15" sqref="AQ15:AU15"/>
      <selection pane="bottomRight" activeCell="AX38" sqref="AX38"/>
    </sheetView>
  </sheetViews>
  <sheetFormatPr defaultRowHeight="15" x14ac:dyDescent="0.25"/>
  <cols>
    <col min="1" max="1" width="3.7109375" style="156" customWidth="1"/>
    <col min="2" max="3" width="7.7109375" style="14" customWidth="1"/>
    <col min="4" max="4" width="30.7109375" customWidth="1"/>
    <col min="5" max="35" width="7.7109375" customWidth="1"/>
    <col min="36" max="36" width="1.7109375" customWidth="1"/>
    <col min="37" max="38" width="12.7109375" style="15" customWidth="1"/>
    <col min="39" max="39" width="12.42578125" customWidth="1"/>
    <col min="40" max="40" width="1.7109375" customWidth="1"/>
    <col min="41" max="41" width="12.7109375" style="15" customWidth="1"/>
    <col min="42" max="42" width="1.7109375" customWidth="1"/>
    <col min="43" max="44" width="9.7109375" style="15" customWidth="1"/>
    <col min="45" max="45" width="9.7109375" customWidth="1"/>
    <col min="46" max="46" width="9.7109375" style="15" customWidth="1"/>
    <col min="47" max="47" width="7.7109375" style="15" customWidth="1"/>
    <col min="48" max="48" width="1.7109375" customWidth="1"/>
    <col min="49" max="49" width="12.7109375" style="15" customWidth="1"/>
    <col min="50" max="50" width="9.7109375" style="77" customWidth="1"/>
  </cols>
  <sheetData>
    <row r="1" spans="1:50" ht="15.75" customHeight="1" x14ac:dyDescent="0.25">
      <c r="AK1" s="172">
        <v>2023</v>
      </c>
      <c r="AL1" s="172"/>
      <c r="AM1" s="172"/>
      <c r="AT1" s="71" t="s">
        <v>309</v>
      </c>
      <c r="AU1" s="85">
        <f ca="1">YEAR(NOW())</f>
        <v>2023</v>
      </c>
      <c r="AW1" s="71"/>
    </row>
    <row r="2" spans="1:50" ht="15.75" customHeight="1" thickBot="1" x14ac:dyDescent="0.3">
      <c r="B2" s="7" t="s">
        <v>270</v>
      </c>
      <c r="C2" s="6">
        <v>37.5</v>
      </c>
      <c r="AK2" s="173" t="s">
        <v>281</v>
      </c>
      <c r="AL2" s="173"/>
      <c r="AM2" s="173"/>
      <c r="AQ2" s="71" t="s">
        <v>266</v>
      </c>
      <c r="AR2" s="72">
        <f>DAY(EOMONTH(AK3,0))</f>
        <v>30</v>
      </c>
      <c r="AT2" s="71" t="s">
        <v>310</v>
      </c>
      <c r="AU2" s="85">
        <f ca="1">AU1-1</f>
        <v>2022</v>
      </c>
      <c r="AW2" s="71"/>
    </row>
    <row r="3" spans="1:50" ht="17.100000000000001" customHeight="1" thickBot="1" x14ac:dyDescent="0.3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K3" s="174">
        <v>45017</v>
      </c>
      <c r="AL3" s="174"/>
      <c r="AM3" s="174"/>
      <c r="AQ3" s="177" t="s">
        <v>465</v>
      </c>
      <c r="AR3" s="178"/>
      <c r="AS3" s="178"/>
      <c r="AT3" s="178"/>
      <c r="AU3" s="179"/>
      <c r="AW3" s="175" t="s">
        <v>458</v>
      </c>
      <c r="AX3" s="176"/>
    </row>
    <row r="4" spans="1:50" s="17" customFormat="1" ht="45" customHeight="1" thickBot="1" x14ac:dyDescent="0.3">
      <c r="A4" s="157"/>
      <c r="B4" s="90" t="s">
        <v>267</v>
      </c>
      <c r="C4" s="91" t="s">
        <v>268</v>
      </c>
      <c r="D4" s="102" t="s">
        <v>269</v>
      </c>
      <c r="E4" s="28">
        <v>1</v>
      </c>
      <c r="F4" s="74">
        <f>E4+1</f>
        <v>2</v>
      </c>
      <c r="G4" s="28">
        <f t="shared" ref="G4:AH4" si="0">F4+1</f>
        <v>3</v>
      </c>
      <c r="H4" s="28">
        <f t="shared" si="0"/>
        <v>4</v>
      </c>
      <c r="I4" s="28">
        <f t="shared" si="0"/>
        <v>5</v>
      </c>
      <c r="J4" s="28">
        <f t="shared" si="0"/>
        <v>6</v>
      </c>
      <c r="K4" s="28">
        <f t="shared" si="0"/>
        <v>7</v>
      </c>
      <c r="L4" s="28">
        <f t="shared" si="0"/>
        <v>8</v>
      </c>
      <c r="M4" s="28">
        <f t="shared" si="0"/>
        <v>9</v>
      </c>
      <c r="N4" s="73">
        <f t="shared" si="0"/>
        <v>10</v>
      </c>
      <c r="O4" s="28">
        <f t="shared" si="0"/>
        <v>11</v>
      </c>
      <c r="P4" s="28">
        <f t="shared" si="0"/>
        <v>12</v>
      </c>
      <c r="Q4" s="28">
        <f t="shared" si="0"/>
        <v>13</v>
      </c>
      <c r="R4" s="28">
        <f t="shared" si="0"/>
        <v>14</v>
      </c>
      <c r="S4" s="28">
        <f t="shared" si="0"/>
        <v>15</v>
      </c>
      <c r="T4" s="74">
        <f t="shared" si="0"/>
        <v>16</v>
      </c>
      <c r="U4" s="73">
        <f t="shared" si="0"/>
        <v>17</v>
      </c>
      <c r="V4" s="28">
        <f t="shared" si="0"/>
        <v>18</v>
      </c>
      <c r="W4" s="28">
        <f t="shared" si="0"/>
        <v>19</v>
      </c>
      <c r="X4" s="28">
        <f t="shared" si="0"/>
        <v>20</v>
      </c>
      <c r="Y4" s="28">
        <f t="shared" si="0"/>
        <v>21</v>
      </c>
      <c r="Z4" s="28">
        <f t="shared" si="0"/>
        <v>22</v>
      </c>
      <c r="AA4" s="74">
        <f t="shared" si="0"/>
        <v>23</v>
      </c>
      <c r="AB4" s="28">
        <f t="shared" si="0"/>
        <v>24</v>
      </c>
      <c r="AC4" s="28">
        <f t="shared" si="0"/>
        <v>25</v>
      </c>
      <c r="AD4" s="28">
        <f t="shared" si="0"/>
        <v>26</v>
      </c>
      <c r="AE4" s="28">
        <f t="shared" si="0"/>
        <v>27</v>
      </c>
      <c r="AF4" s="28">
        <f t="shared" si="0"/>
        <v>28</v>
      </c>
      <c r="AG4" s="28">
        <f t="shared" si="0"/>
        <v>29</v>
      </c>
      <c r="AH4" s="28">
        <f t="shared" si="0"/>
        <v>30</v>
      </c>
      <c r="AI4" s="74"/>
      <c r="AJ4" s="16"/>
      <c r="AK4" s="82" t="s">
        <v>462</v>
      </c>
      <c r="AL4" s="83" t="s">
        <v>463</v>
      </c>
      <c r="AM4" s="84" t="s">
        <v>276</v>
      </c>
      <c r="AN4" s="16"/>
      <c r="AO4" s="75" t="s">
        <v>466</v>
      </c>
      <c r="AQ4" s="98" t="s">
        <v>277</v>
      </c>
      <c r="AR4" s="99" t="s">
        <v>278</v>
      </c>
      <c r="AS4" s="100" t="s">
        <v>279</v>
      </c>
      <c r="AT4" s="99" t="s">
        <v>280</v>
      </c>
      <c r="AU4" s="101" t="s">
        <v>563</v>
      </c>
      <c r="AV4" s="16"/>
      <c r="AW4" s="98" t="s">
        <v>459</v>
      </c>
      <c r="AX4" s="101" t="s">
        <v>460</v>
      </c>
    </row>
    <row r="5" spans="1:50" x14ac:dyDescent="0.25">
      <c r="A5" s="156">
        <v>12</v>
      </c>
      <c r="B5" s="96">
        <v>1</v>
      </c>
      <c r="C5" s="97" t="s">
        <v>8</v>
      </c>
      <c r="D5" s="108" t="s">
        <v>2</v>
      </c>
      <c r="E5" s="5">
        <v>43020</v>
      </c>
      <c r="F5" s="5">
        <v>68486</v>
      </c>
      <c r="G5" s="4">
        <v>7500</v>
      </c>
      <c r="H5" s="5">
        <v>5300</v>
      </c>
      <c r="I5" s="5">
        <v>6760</v>
      </c>
      <c r="J5" s="5">
        <v>9190</v>
      </c>
      <c r="K5" s="5">
        <v>0</v>
      </c>
      <c r="L5" s="5">
        <v>62698</v>
      </c>
      <c r="M5" s="9">
        <v>62320</v>
      </c>
      <c r="N5" s="4">
        <v>13210</v>
      </c>
      <c r="O5" s="5">
        <v>29748</v>
      </c>
      <c r="P5" s="5">
        <v>3740</v>
      </c>
      <c r="Q5" s="5">
        <v>35488</v>
      </c>
      <c r="R5" s="5">
        <v>22090</v>
      </c>
      <c r="S5" s="5">
        <v>29070</v>
      </c>
      <c r="T5" s="9">
        <v>14183</v>
      </c>
      <c r="U5" s="4">
        <v>1000</v>
      </c>
      <c r="V5" s="5">
        <v>14365</v>
      </c>
      <c r="W5" s="5">
        <v>12330</v>
      </c>
      <c r="X5" s="5">
        <v>23400</v>
      </c>
      <c r="Y5" s="5">
        <v>17850</v>
      </c>
      <c r="Z5" s="5">
        <v>20860</v>
      </c>
      <c r="AA5" s="9">
        <v>55157</v>
      </c>
      <c r="AB5" s="4">
        <v>31330</v>
      </c>
      <c r="AC5" s="5">
        <v>20164</v>
      </c>
      <c r="AD5" s="5">
        <v>8910</v>
      </c>
      <c r="AE5" s="5">
        <v>8960</v>
      </c>
      <c r="AF5" s="5">
        <v>27909</v>
      </c>
      <c r="AG5" s="5">
        <v>41300</v>
      </c>
      <c r="AH5" s="5">
        <v>44172.5</v>
      </c>
      <c r="AI5" s="9"/>
      <c r="AK5" s="132">
        <f>SUM(E5:AI5)</f>
        <v>740510.5</v>
      </c>
      <c r="AL5" s="133">
        <v>1000000</v>
      </c>
      <c r="AM5" s="134">
        <f>IF(AL5&lt;&gt;0,AK5/AL5,0)</f>
        <v>0.74051049999999996</v>
      </c>
      <c r="AO5" s="120">
        <v>366050.65</v>
      </c>
      <c r="AP5" s="166">
        <f>SIGN(AO5)</f>
        <v>1</v>
      </c>
      <c r="AQ5" s="136">
        <f t="shared" ref="AQ5:AQ13" si="1">AVERAGE(E5:AI5)</f>
        <v>24683.683333333334</v>
      </c>
      <c r="AR5" s="137">
        <f t="shared" ref="AR5:AR13" si="2">AL5/$AR$2</f>
        <v>33333.333333333336</v>
      </c>
      <c r="AS5" s="138">
        <f>IF(AR5&lt;&gt;0,AQ5/AR5,0)</f>
        <v>0.74051049999999996</v>
      </c>
      <c r="AT5" s="137">
        <f t="shared" ref="AT5:AT13" si="3">AO5/$AR$2</f>
        <v>12201.688333333334</v>
      </c>
      <c r="AU5" s="134">
        <f t="shared" ref="AU5:AU14" si="4">IFERROR(AW5/AO5-1,0)</f>
        <v>1.0229727771279737</v>
      </c>
      <c r="AV5" s="166">
        <f>SIGN(AW5)</f>
        <v>1</v>
      </c>
      <c r="AW5" s="132">
        <f t="shared" ref="AW5:AW13" si="5">AK5/COUNTIF($E$16:$AI$16,"&lt;&gt;0")*$AR$2</f>
        <v>740510.5</v>
      </c>
      <c r="AX5" s="134">
        <f t="shared" ref="AX5:AX14" si="6">IF(AL5&lt;&gt;0,AW5/AL5,0)</f>
        <v>0.74051049999999996</v>
      </c>
    </row>
    <row r="6" spans="1:50" x14ac:dyDescent="0.25">
      <c r="A6" s="156">
        <v>15</v>
      </c>
      <c r="B6" s="18">
        <v>2</v>
      </c>
      <c r="C6" s="88" t="s">
        <v>8</v>
      </c>
      <c r="D6" s="92" t="s">
        <v>3</v>
      </c>
      <c r="E6" s="10">
        <v>24920</v>
      </c>
      <c r="F6" s="10">
        <v>16310</v>
      </c>
      <c r="G6" s="2">
        <v>19550</v>
      </c>
      <c r="H6" s="10">
        <v>17900</v>
      </c>
      <c r="I6" s="10">
        <v>30010</v>
      </c>
      <c r="J6" s="10">
        <v>23400</v>
      </c>
      <c r="K6" s="10">
        <v>0</v>
      </c>
      <c r="L6" s="10">
        <v>33260</v>
      </c>
      <c r="M6" s="3">
        <v>24800</v>
      </c>
      <c r="N6" s="2">
        <v>38750</v>
      </c>
      <c r="O6" s="10">
        <v>16960</v>
      </c>
      <c r="P6" s="10">
        <v>7100</v>
      </c>
      <c r="Q6" s="10">
        <v>5300</v>
      </c>
      <c r="R6" s="10">
        <v>51280</v>
      </c>
      <c r="S6" s="10">
        <v>12900</v>
      </c>
      <c r="T6" s="3">
        <v>24050</v>
      </c>
      <c r="U6" s="2">
        <v>0</v>
      </c>
      <c r="V6" s="10">
        <v>19940</v>
      </c>
      <c r="W6" s="10">
        <v>23360</v>
      </c>
      <c r="X6" s="10">
        <v>0</v>
      </c>
      <c r="Y6" s="10">
        <v>37610</v>
      </c>
      <c r="Z6" s="10">
        <v>74183</v>
      </c>
      <c r="AA6" s="3">
        <v>26580</v>
      </c>
      <c r="AB6" s="2">
        <v>18220</v>
      </c>
      <c r="AC6" s="10">
        <v>14215</v>
      </c>
      <c r="AD6" s="10">
        <v>28927</v>
      </c>
      <c r="AE6" s="10">
        <v>24420</v>
      </c>
      <c r="AF6" s="10">
        <v>12700</v>
      </c>
      <c r="AG6" s="10">
        <v>35000</v>
      </c>
      <c r="AH6" s="10">
        <v>29100</v>
      </c>
      <c r="AI6" s="3"/>
      <c r="AK6" s="117">
        <f t="shared" ref="AK6:AK13" si="7">SUM(E6:AI6)</f>
        <v>690745</v>
      </c>
      <c r="AL6" s="110">
        <v>1400000</v>
      </c>
      <c r="AM6" s="78">
        <f t="shared" ref="AM6:AM13" si="8">IF(AL6&lt;&gt;0,AK6/AL6,0)</f>
        <v>0.4933892857142857</v>
      </c>
      <c r="AO6" s="86">
        <v>0</v>
      </c>
      <c r="AP6" s="166">
        <f t="shared" ref="AP6:AP14" si="9">SIGN(AO6)</f>
        <v>0</v>
      </c>
      <c r="AQ6" s="70">
        <f t="shared" si="1"/>
        <v>23024.833333333332</v>
      </c>
      <c r="AR6" s="171">
        <f t="shared" si="2"/>
        <v>46666.666666666664</v>
      </c>
      <c r="AS6" s="69">
        <f t="shared" ref="AS6:AS13" si="10">IF(AR6&lt;&gt;0,AQ6/AR6,0)</f>
        <v>0.4933892857142857</v>
      </c>
      <c r="AT6" s="171">
        <f t="shared" si="3"/>
        <v>0</v>
      </c>
      <c r="AU6" s="78">
        <f t="shared" si="4"/>
        <v>0</v>
      </c>
      <c r="AV6" s="166">
        <f t="shared" ref="AV6:AV14" si="11">SIGN(AW6)</f>
        <v>1</v>
      </c>
      <c r="AW6" s="117">
        <f t="shared" si="5"/>
        <v>690745</v>
      </c>
      <c r="AX6" s="78">
        <f t="shared" si="6"/>
        <v>0.4933892857142857</v>
      </c>
    </row>
    <row r="7" spans="1:50" x14ac:dyDescent="0.25">
      <c r="A7" s="156">
        <v>32</v>
      </c>
      <c r="B7" s="18">
        <v>3</v>
      </c>
      <c r="C7" s="88" t="s">
        <v>8</v>
      </c>
      <c r="D7" s="92" t="s">
        <v>4</v>
      </c>
      <c r="E7" s="10">
        <v>0</v>
      </c>
      <c r="F7" s="10">
        <v>0</v>
      </c>
      <c r="G7" s="2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3">
        <v>0</v>
      </c>
      <c r="N7" s="2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3">
        <v>0</v>
      </c>
      <c r="U7" s="2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3">
        <v>0</v>
      </c>
      <c r="AB7" s="2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3"/>
      <c r="AK7" s="117">
        <f t="shared" si="7"/>
        <v>0</v>
      </c>
      <c r="AL7" s="110">
        <v>1200000</v>
      </c>
      <c r="AM7" s="78">
        <f t="shared" si="8"/>
        <v>0</v>
      </c>
      <c r="AO7" s="86">
        <v>0</v>
      </c>
      <c r="AP7" s="166">
        <f t="shared" si="9"/>
        <v>0</v>
      </c>
      <c r="AQ7" s="70">
        <f t="shared" si="1"/>
        <v>0</v>
      </c>
      <c r="AR7" s="171">
        <f t="shared" si="2"/>
        <v>40000</v>
      </c>
      <c r="AS7" s="69">
        <f t="shared" si="10"/>
        <v>0</v>
      </c>
      <c r="AT7" s="171">
        <f t="shared" si="3"/>
        <v>0</v>
      </c>
      <c r="AU7" s="78">
        <f t="shared" si="4"/>
        <v>0</v>
      </c>
      <c r="AV7" s="166">
        <f t="shared" si="11"/>
        <v>0</v>
      </c>
      <c r="AW7" s="117">
        <f t="shared" si="5"/>
        <v>0</v>
      </c>
      <c r="AX7" s="78">
        <f t="shared" si="6"/>
        <v>0</v>
      </c>
    </row>
    <row r="8" spans="1:50" x14ac:dyDescent="0.25">
      <c r="A8" s="156">
        <v>31</v>
      </c>
      <c r="B8" s="18">
        <v>4</v>
      </c>
      <c r="C8" s="88" t="s">
        <v>8</v>
      </c>
      <c r="D8" s="92" t="s">
        <v>0</v>
      </c>
      <c r="E8" s="10">
        <v>16910</v>
      </c>
      <c r="F8" s="10">
        <v>18580</v>
      </c>
      <c r="G8" s="2">
        <v>0</v>
      </c>
      <c r="H8" s="10">
        <v>12800</v>
      </c>
      <c r="I8" s="10">
        <v>15400</v>
      </c>
      <c r="J8" s="10">
        <v>13900</v>
      </c>
      <c r="K8" s="10">
        <v>5700</v>
      </c>
      <c r="L8" s="10">
        <v>2310</v>
      </c>
      <c r="M8" s="3">
        <v>0</v>
      </c>
      <c r="N8" s="2">
        <v>11695</v>
      </c>
      <c r="O8" s="10">
        <v>0</v>
      </c>
      <c r="P8" s="10">
        <v>5015</v>
      </c>
      <c r="Q8" s="10">
        <v>0</v>
      </c>
      <c r="R8" s="10">
        <v>18560</v>
      </c>
      <c r="S8" s="10">
        <v>0</v>
      </c>
      <c r="T8" s="3">
        <v>8250</v>
      </c>
      <c r="U8" s="2">
        <v>0</v>
      </c>
      <c r="V8" s="10">
        <v>0</v>
      </c>
      <c r="W8" s="10">
        <v>21965</v>
      </c>
      <c r="X8" s="10">
        <v>12580</v>
      </c>
      <c r="Y8" s="10">
        <v>0</v>
      </c>
      <c r="Z8" s="10">
        <v>26316</v>
      </c>
      <c r="AA8" s="3">
        <v>8960</v>
      </c>
      <c r="AB8" s="2">
        <v>22720</v>
      </c>
      <c r="AC8" s="10">
        <v>0</v>
      </c>
      <c r="AD8" s="10">
        <v>27636</v>
      </c>
      <c r="AE8" s="10">
        <v>0</v>
      </c>
      <c r="AF8" s="10">
        <v>16072</v>
      </c>
      <c r="AG8" s="10">
        <v>24160</v>
      </c>
      <c r="AH8" s="10">
        <v>0</v>
      </c>
      <c r="AI8" s="3"/>
      <c r="AK8" s="117">
        <f t="shared" si="7"/>
        <v>289529</v>
      </c>
      <c r="AL8" s="110">
        <v>700000</v>
      </c>
      <c r="AM8" s="78">
        <f t="shared" si="8"/>
        <v>0.41361285714285712</v>
      </c>
      <c r="AO8" s="86">
        <v>0</v>
      </c>
      <c r="AP8" s="166">
        <f t="shared" si="9"/>
        <v>0</v>
      </c>
      <c r="AQ8" s="70">
        <f t="shared" si="1"/>
        <v>9650.9666666666672</v>
      </c>
      <c r="AR8" s="171">
        <f t="shared" si="2"/>
        <v>23333.333333333332</v>
      </c>
      <c r="AS8" s="69">
        <f t="shared" si="10"/>
        <v>0.41361285714285717</v>
      </c>
      <c r="AT8" s="171">
        <f t="shared" si="3"/>
        <v>0</v>
      </c>
      <c r="AU8" s="78">
        <f t="shared" si="4"/>
        <v>0</v>
      </c>
      <c r="AV8" s="166">
        <f t="shared" si="11"/>
        <v>1</v>
      </c>
      <c r="AW8" s="117">
        <f t="shared" si="5"/>
        <v>289529</v>
      </c>
      <c r="AX8" s="78">
        <f t="shared" si="6"/>
        <v>0.41361285714285712</v>
      </c>
    </row>
    <row r="9" spans="1:50" x14ac:dyDescent="0.25">
      <c r="A9" s="156">
        <v>29</v>
      </c>
      <c r="B9" s="18">
        <v>5</v>
      </c>
      <c r="C9" s="88" t="s">
        <v>8</v>
      </c>
      <c r="D9" s="92" t="s">
        <v>1</v>
      </c>
      <c r="E9" s="10">
        <v>29902</v>
      </c>
      <c r="F9" s="10">
        <v>80244.5</v>
      </c>
      <c r="G9" s="2">
        <v>4400</v>
      </c>
      <c r="H9" s="10">
        <v>5410</v>
      </c>
      <c r="I9" s="10">
        <v>9200</v>
      </c>
      <c r="J9" s="10">
        <v>3830</v>
      </c>
      <c r="K9" s="10">
        <v>7100</v>
      </c>
      <c r="L9" s="10">
        <v>51394</v>
      </c>
      <c r="M9" s="3">
        <v>17774</v>
      </c>
      <c r="N9" s="2">
        <v>15190</v>
      </c>
      <c r="O9" s="10">
        <v>11820</v>
      </c>
      <c r="P9" s="10">
        <v>7800</v>
      </c>
      <c r="Q9" s="10">
        <v>32560</v>
      </c>
      <c r="R9" s="10">
        <v>13200</v>
      </c>
      <c r="S9" s="10">
        <v>12850</v>
      </c>
      <c r="T9" s="3">
        <v>3300</v>
      </c>
      <c r="U9" s="2">
        <v>1900</v>
      </c>
      <c r="V9" s="10">
        <v>16780</v>
      </c>
      <c r="W9" s="10">
        <v>36088</v>
      </c>
      <c r="X9" s="10">
        <v>0</v>
      </c>
      <c r="Y9" s="10">
        <v>4880</v>
      </c>
      <c r="Z9" s="10">
        <v>13950</v>
      </c>
      <c r="AA9" s="3">
        <v>6530</v>
      </c>
      <c r="AB9" s="2">
        <v>0</v>
      </c>
      <c r="AC9" s="10">
        <v>6500</v>
      </c>
      <c r="AD9" s="10">
        <v>0</v>
      </c>
      <c r="AE9" s="10">
        <v>14440</v>
      </c>
      <c r="AF9" s="10">
        <v>26075</v>
      </c>
      <c r="AG9" s="10">
        <v>35450</v>
      </c>
      <c r="AH9" s="10">
        <v>24780</v>
      </c>
      <c r="AI9" s="3"/>
      <c r="AK9" s="117">
        <f t="shared" si="7"/>
        <v>493347.5</v>
      </c>
      <c r="AL9" s="110">
        <v>700000</v>
      </c>
      <c r="AM9" s="78">
        <f t="shared" si="8"/>
        <v>0.70478214285714291</v>
      </c>
      <c r="AO9" s="86">
        <v>0</v>
      </c>
      <c r="AP9" s="166">
        <f t="shared" si="9"/>
        <v>0</v>
      </c>
      <c r="AQ9" s="70">
        <f t="shared" si="1"/>
        <v>16444.916666666668</v>
      </c>
      <c r="AR9" s="171">
        <f t="shared" si="2"/>
        <v>23333.333333333332</v>
      </c>
      <c r="AS9" s="69">
        <f t="shared" si="10"/>
        <v>0.70478214285714291</v>
      </c>
      <c r="AT9" s="171">
        <f t="shared" si="3"/>
        <v>0</v>
      </c>
      <c r="AU9" s="78">
        <f t="shared" si="4"/>
        <v>0</v>
      </c>
      <c r="AV9" s="166">
        <f t="shared" si="11"/>
        <v>1</v>
      </c>
      <c r="AW9" s="117">
        <f t="shared" si="5"/>
        <v>493347.50000000006</v>
      </c>
      <c r="AX9" s="78">
        <f t="shared" si="6"/>
        <v>0.70478214285714291</v>
      </c>
    </row>
    <row r="10" spans="1:50" x14ac:dyDescent="0.25">
      <c r="A10" s="156">
        <v>10</v>
      </c>
      <c r="B10" s="18">
        <v>6</v>
      </c>
      <c r="C10" s="88" t="s">
        <v>272</v>
      </c>
      <c r="D10" s="92" t="s">
        <v>5</v>
      </c>
      <c r="E10" s="10">
        <v>11105</v>
      </c>
      <c r="F10" s="10">
        <v>72680</v>
      </c>
      <c r="G10" s="2">
        <v>14472</v>
      </c>
      <c r="H10" s="10">
        <v>42989</v>
      </c>
      <c r="I10" s="10">
        <v>30085</v>
      </c>
      <c r="J10" s="10">
        <v>41310</v>
      </c>
      <c r="K10" s="10">
        <v>33250</v>
      </c>
      <c r="L10" s="10">
        <v>57529</v>
      </c>
      <c r="M10" s="3">
        <v>45599</v>
      </c>
      <c r="N10" s="2">
        <v>35310</v>
      </c>
      <c r="O10" s="10">
        <v>57684</v>
      </c>
      <c r="P10" s="10">
        <v>44230</v>
      </c>
      <c r="Q10" s="10">
        <v>26100</v>
      </c>
      <c r="R10" s="10">
        <v>25910</v>
      </c>
      <c r="S10" s="10">
        <v>51305</v>
      </c>
      <c r="T10" s="3">
        <v>20610</v>
      </c>
      <c r="U10" s="2">
        <v>23075</v>
      </c>
      <c r="V10" s="10">
        <v>40715.5</v>
      </c>
      <c r="W10" s="10">
        <v>26345</v>
      </c>
      <c r="X10" s="10">
        <v>14595</v>
      </c>
      <c r="Y10" s="10">
        <v>0</v>
      </c>
      <c r="Z10" s="10">
        <v>89165</v>
      </c>
      <c r="AA10" s="3">
        <v>35970</v>
      </c>
      <c r="AB10" s="2">
        <v>15615</v>
      </c>
      <c r="AC10" s="10">
        <v>-2120</v>
      </c>
      <c r="AD10" s="10">
        <v>33150</v>
      </c>
      <c r="AE10" s="10">
        <v>0</v>
      </c>
      <c r="AF10" s="10">
        <v>5340</v>
      </c>
      <c r="AG10" s="10">
        <v>37654</v>
      </c>
      <c r="AH10" s="10">
        <v>10615</v>
      </c>
      <c r="AI10" s="3"/>
      <c r="AK10" s="117">
        <f t="shared" si="7"/>
        <v>940287.5</v>
      </c>
      <c r="AL10" s="110">
        <v>2000000</v>
      </c>
      <c r="AM10" s="78">
        <f t="shared" si="8"/>
        <v>0.47014375000000003</v>
      </c>
      <c r="AO10" s="86">
        <v>0</v>
      </c>
      <c r="AP10" s="166">
        <f t="shared" si="9"/>
        <v>0</v>
      </c>
      <c r="AQ10" s="70">
        <f t="shared" si="1"/>
        <v>31342.916666666668</v>
      </c>
      <c r="AR10" s="171">
        <f t="shared" si="2"/>
        <v>66666.666666666672</v>
      </c>
      <c r="AS10" s="69">
        <f>IF(AR10&lt;&gt;0,AQ10/AR10,0)</f>
        <v>0.47014374999999997</v>
      </c>
      <c r="AT10" s="171">
        <f t="shared" si="3"/>
        <v>0</v>
      </c>
      <c r="AU10" s="78">
        <f t="shared" si="4"/>
        <v>0</v>
      </c>
      <c r="AV10" s="166">
        <f t="shared" si="11"/>
        <v>1</v>
      </c>
      <c r="AW10" s="117">
        <f t="shared" si="5"/>
        <v>940287.5</v>
      </c>
      <c r="AX10" s="78">
        <f t="shared" si="6"/>
        <v>0.47014375000000003</v>
      </c>
    </row>
    <row r="11" spans="1:50" x14ac:dyDescent="0.25">
      <c r="A11" s="156">
        <v>33</v>
      </c>
      <c r="B11" s="18">
        <v>7</v>
      </c>
      <c r="C11" s="88" t="s">
        <v>272</v>
      </c>
      <c r="D11" s="92" t="s">
        <v>6</v>
      </c>
      <c r="E11" s="10">
        <v>24400</v>
      </c>
      <c r="F11" s="10">
        <v>8400</v>
      </c>
      <c r="G11" s="2">
        <v>36355</v>
      </c>
      <c r="H11" s="10">
        <v>0</v>
      </c>
      <c r="I11" s="10">
        <v>57310</v>
      </c>
      <c r="J11" s="10">
        <v>20348.5</v>
      </c>
      <c r="K11" s="10">
        <v>83048</v>
      </c>
      <c r="L11" s="10">
        <v>113195</v>
      </c>
      <c r="M11" s="3">
        <v>51926.5</v>
      </c>
      <c r="N11" s="2">
        <v>40505</v>
      </c>
      <c r="O11" s="10">
        <v>36056</v>
      </c>
      <c r="P11" s="10">
        <v>26620</v>
      </c>
      <c r="Q11" s="10">
        <v>53897</v>
      </c>
      <c r="R11" s="10">
        <v>5189</v>
      </c>
      <c r="S11" s="10">
        <v>23495</v>
      </c>
      <c r="T11" s="3">
        <v>8400</v>
      </c>
      <c r="U11" s="2">
        <v>0</v>
      </c>
      <c r="V11" s="10">
        <v>26541</v>
      </c>
      <c r="W11" s="10">
        <v>10050</v>
      </c>
      <c r="X11" s="10">
        <v>50212.5</v>
      </c>
      <c r="Y11" s="10">
        <v>18840</v>
      </c>
      <c r="Z11" s="10">
        <v>0</v>
      </c>
      <c r="AA11" s="3">
        <v>13180</v>
      </c>
      <c r="AB11" s="2">
        <v>38198.5</v>
      </c>
      <c r="AC11" s="10">
        <v>0</v>
      </c>
      <c r="AD11" s="10">
        <v>10161</v>
      </c>
      <c r="AE11" s="10">
        <v>26410</v>
      </c>
      <c r="AF11" s="10">
        <v>22500</v>
      </c>
      <c r="AG11" s="10">
        <v>23106.2</v>
      </c>
      <c r="AH11" s="10">
        <v>50510</v>
      </c>
      <c r="AI11" s="3"/>
      <c r="AK11" s="117">
        <f t="shared" si="7"/>
        <v>878854.2</v>
      </c>
      <c r="AL11" s="110">
        <v>1000000</v>
      </c>
      <c r="AM11" s="78">
        <f t="shared" si="8"/>
        <v>0.87885419999999992</v>
      </c>
      <c r="AO11" s="86">
        <v>0</v>
      </c>
      <c r="AP11" s="166">
        <f t="shared" si="9"/>
        <v>0</v>
      </c>
      <c r="AQ11" s="70">
        <f t="shared" si="1"/>
        <v>29295.14</v>
      </c>
      <c r="AR11" s="171">
        <f t="shared" si="2"/>
        <v>33333.333333333336</v>
      </c>
      <c r="AS11" s="69">
        <f t="shared" si="10"/>
        <v>0.87885419999999992</v>
      </c>
      <c r="AT11" s="171">
        <f t="shared" si="3"/>
        <v>0</v>
      </c>
      <c r="AU11" s="78">
        <f t="shared" si="4"/>
        <v>0</v>
      </c>
      <c r="AV11" s="166">
        <f t="shared" si="11"/>
        <v>1</v>
      </c>
      <c r="AW11" s="117">
        <f t="shared" si="5"/>
        <v>878854.2</v>
      </c>
      <c r="AX11" s="78">
        <f t="shared" si="6"/>
        <v>0.87885419999999992</v>
      </c>
    </row>
    <row r="12" spans="1:50" x14ac:dyDescent="0.25">
      <c r="A12" s="156">
        <v>34</v>
      </c>
      <c r="B12" s="18">
        <v>8</v>
      </c>
      <c r="C12" s="88" t="s">
        <v>12</v>
      </c>
      <c r="D12" s="92" t="s">
        <v>11</v>
      </c>
      <c r="E12" s="10">
        <v>0</v>
      </c>
      <c r="F12" s="10">
        <v>0</v>
      </c>
      <c r="G12" s="2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3">
        <v>0</v>
      </c>
      <c r="N12" s="2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3">
        <v>0</v>
      </c>
      <c r="U12" s="2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3">
        <v>0</v>
      </c>
      <c r="AB12" s="2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3"/>
      <c r="AK12" s="117">
        <f t="shared" si="7"/>
        <v>0</v>
      </c>
      <c r="AL12" s="110">
        <v>0</v>
      </c>
      <c r="AM12" s="78">
        <f t="shared" si="8"/>
        <v>0</v>
      </c>
      <c r="AO12" s="86">
        <v>0</v>
      </c>
      <c r="AP12" s="166">
        <f t="shared" si="9"/>
        <v>0</v>
      </c>
      <c r="AQ12" s="70">
        <f t="shared" si="1"/>
        <v>0</v>
      </c>
      <c r="AR12" s="171">
        <f t="shared" si="2"/>
        <v>0</v>
      </c>
      <c r="AS12" s="69">
        <f t="shared" si="10"/>
        <v>0</v>
      </c>
      <c r="AT12" s="171">
        <f t="shared" si="3"/>
        <v>0</v>
      </c>
      <c r="AU12" s="78">
        <f t="shared" si="4"/>
        <v>0</v>
      </c>
      <c r="AV12" s="166">
        <f t="shared" si="11"/>
        <v>0</v>
      </c>
      <c r="AW12" s="117">
        <f t="shared" si="5"/>
        <v>0</v>
      </c>
      <c r="AX12" s="78">
        <f t="shared" si="6"/>
        <v>0</v>
      </c>
    </row>
    <row r="13" spans="1:50" x14ac:dyDescent="0.25">
      <c r="A13" s="156">
        <v>14</v>
      </c>
      <c r="B13" s="18">
        <v>9</v>
      </c>
      <c r="C13" s="88" t="s">
        <v>10</v>
      </c>
      <c r="D13" s="92" t="s">
        <v>7</v>
      </c>
      <c r="E13" s="10">
        <v>6370</v>
      </c>
      <c r="F13" s="10">
        <v>13041</v>
      </c>
      <c r="G13" s="2">
        <v>0</v>
      </c>
      <c r="H13" s="10">
        <v>0</v>
      </c>
      <c r="I13" s="10">
        <v>0</v>
      </c>
      <c r="J13" s="10">
        <v>12700</v>
      </c>
      <c r="K13" s="10">
        <v>12855</v>
      </c>
      <c r="L13" s="10">
        <v>1800</v>
      </c>
      <c r="M13" s="3">
        <v>0</v>
      </c>
      <c r="N13" s="2">
        <v>0</v>
      </c>
      <c r="O13" s="10">
        <v>7230</v>
      </c>
      <c r="P13" s="10">
        <v>0</v>
      </c>
      <c r="Q13" s="10">
        <v>-2160</v>
      </c>
      <c r="R13" s="10">
        <v>6460</v>
      </c>
      <c r="S13" s="10">
        <v>0</v>
      </c>
      <c r="T13" s="3">
        <v>0</v>
      </c>
      <c r="U13" s="2">
        <v>0</v>
      </c>
      <c r="V13" s="10">
        <v>8080</v>
      </c>
      <c r="W13" s="10">
        <v>5080</v>
      </c>
      <c r="X13" s="10">
        <v>0</v>
      </c>
      <c r="Y13" s="10">
        <v>1200</v>
      </c>
      <c r="Z13" s="10">
        <v>11620</v>
      </c>
      <c r="AA13" s="3">
        <v>2536</v>
      </c>
      <c r="AB13" s="2">
        <v>1360</v>
      </c>
      <c r="AC13" s="10">
        <v>0</v>
      </c>
      <c r="AD13" s="10">
        <v>5430</v>
      </c>
      <c r="AE13" s="10">
        <v>0</v>
      </c>
      <c r="AF13" s="10">
        <v>0</v>
      </c>
      <c r="AG13" s="10">
        <v>4600</v>
      </c>
      <c r="AH13" s="10">
        <v>20120</v>
      </c>
      <c r="AI13" s="3"/>
      <c r="AK13" s="117">
        <f t="shared" si="7"/>
        <v>118322</v>
      </c>
      <c r="AL13" s="110">
        <v>450000</v>
      </c>
      <c r="AM13" s="78">
        <f t="shared" si="8"/>
        <v>0.26293777777777777</v>
      </c>
      <c r="AO13" s="86">
        <v>19000</v>
      </c>
      <c r="AP13" s="166">
        <f t="shared" si="9"/>
        <v>1</v>
      </c>
      <c r="AQ13" s="70">
        <f t="shared" si="1"/>
        <v>3944.0666666666666</v>
      </c>
      <c r="AR13" s="171">
        <f t="shared" si="2"/>
        <v>15000</v>
      </c>
      <c r="AS13" s="69">
        <f t="shared" si="10"/>
        <v>0.26293777777777777</v>
      </c>
      <c r="AT13" s="171">
        <f t="shared" si="3"/>
        <v>633.33333333333337</v>
      </c>
      <c r="AU13" s="78">
        <f t="shared" si="4"/>
        <v>5.2274736842105263</v>
      </c>
      <c r="AV13" s="166">
        <f t="shared" si="11"/>
        <v>1</v>
      </c>
      <c r="AW13" s="117">
        <f t="shared" si="5"/>
        <v>118322</v>
      </c>
      <c r="AX13" s="78">
        <f t="shared" si="6"/>
        <v>0.26293777777777777</v>
      </c>
    </row>
    <row r="14" spans="1:50" x14ac:dyDescent="0.25">
      <c r="A14" s="156">
        <v>98</v>
      </c>
      <c r="B14" s="18">
        <v>10</v>
      </c>
      <c r="C14" s="88" t="s">
        <v>561</v>
      </c>
      <c r="D14" s="92" t="s">
        <v>562</v>
      </c>
      <c r="E14" s="10">
        <v>0</v>
      </c>
      <c r="F14" s="10">
        <v>0</v>
      </c>
      <c r="G14" s="2">
        <v>14140</v>
      </c>
      <c r="H14" s="10">
        <v>-1330</v>
      </c>
      <c r="I14" s="10">
        <v>1050</v>
      </c>
      <c r="J14" s="10">
        <v>2660</v>
      </c>
      <c r="K14" s="10">
        <v>10080</v>
      </c>
      <c r="L14" s="10">
        <v>-9030</v>
      </c>
      <c r="M14" s="3">
        <v>0</v>
      </c>
      <c r="N14" s="2">
        <v>35262.5</v>
      </c>
      <c r="O14" s="10">
        <v>1715</v>
      </c>
      <c r="P14" s="10">
        <v>0</v>
      </c>
      <c r="Q14" s="10">
        <v>5810</v>
      </c>
      <c r="R14" s="10">
        <v>-17833.5</v>
      </c>
      <c r="S14" s="10">
        <v>0</v>
      </c>
      <c r="T14" s="3">
        <v>0</v>
      </c>
      <c r="U14" s="2">
        <v>11130</v>
      </c>
      <c r="V14" s="10">
        <v>4480</v>
      </c>
      <c r="W14" s="10">
        <v>-19905</v>
      </c>
      <c r="X14" s="10">
        <v>0</v>
      </c>
      <c r="Y14" s="10">
        <v>0</v>
      </c>
      <c r="Z14" s="10">
        <v>4620</v>
      </c>
      <c r="AA14" s="3">
        <v>0</v>
      </c>
      <c r="AB14" s="2">
        <v>5250</v>
      </c>
      <c r="AC14" s="10">
        <v>0</v>
      </c>
      <c r="AD14" s="10">
        <v>13885</v>
      </c>
      <c r="AE14" s="10">
        <v>0</v>
      </c>
      <c r="AF14" s="10">
        <v>-770</v>
      </c>
      <c r="AG14" s="10">
        <v>0</v>
      </c>
      <c r="AH14" s="10">
        <v>0</v>
      </c>
      <c r="AI14" s="3"/>
      <c r="AK14" s="117">
        <f t="shared" ref="AK14" si="12">SUM(E14:AI14)</f>
        <v>61214</v>
      </c>
      <c r="AL14" s="110">
        <f>$AK14</f>
        <v>61214</v>
      </c>
      <c r="AM14" s="78">
        <f>IF(AL14&lt;&gt;0,AK14/AL14,0)</f>
        <v>1</v>
      </c>
      <c r="AO14" s="86">
        <v>161971</v>
      </c>
      <c r="AP14" s="166">
        <f t="shared" si="9"/>
        <v>1</v>
      </c>
      <c r="AQ14" s="70">
        <f t="shared" ref="AQ14" si="13">AVERAGE(E14:AI14)</f>
        <v>2040.4666666666667</v>
      </c>
      <c r="AR14" s="171">
        <f t="shared" ref="AR14" si="14">AL14/$AR$2</f>
        <v>2040.4666666666667</v>
      </c>
      <c r="AS14" s="69">
        <f t="shared" ref="AS14" si="15">IF(AR14&lt;&gt;0,AQ14/AR14,0)</f>
        <v>1</v>
      </c>
      <c r="AT14" s="171">
        <f t="shared" ref="AT14" si="16">AO14/$AR$2</f>
        <v>5399.0333333333338</v>
      </c>
      <c r="AU14" s="78">
        <f t="shared" si="4"/>
        <v>-0.62206814800180277</v>
      </c>
      <c r="AV14" s="166">
        <f t="shared" si="11"/>
        <v>1</v>
      </c>
      <c r="AW14" s="117">
        <f>$AK14</f>
        <v>61214</v>
      </c>
      <c r="AX14" s="78">
        <f t="shared" si="6"/>
        <v>1</v>
      </c>
    </row>
    <row r="15" spans="1:50" x14ac:dyDescent="0.25">
      <c r="B15" s="109"/>
      <c r="C15" s="89"/>
      <c r="D15" s="68"/>
      <c r="E15" s="105"/>
      <c r="F15" s="105"/>
      <c r="G15" s="106"/>
      <c r="H15" s="105"/>
      <c r="I15" s="105"/>
      <c r="J15" s="105"/>
      <c r="K15" s="105"/>
      <c r="L15" s="105"/>
      <c r="M15" s="107"/>
      <c r="N15" s="106"/>
      <c r="O15" s="105"/>
      <c r="P15" s="105"/>
      <c r="Q15" s="105"/>
      <c r="R15" s="105"/>
      <c r="S15" s="105"/>
      <c r="T15" s="107"/>
      <c r="U15" s="106"/>
      <c r="V15" s="105"/>
      <c r="W15" s="105"/>
      <c r="X15" s="105"/>
      <c r="Y15" s="105"/>
      <c r="Z15" s="105"/>
      <c r="AA15" s="107"/>
      <c r="AB15" s="106"/>
      <c r="AC15" s="105"/>
      <c r="AD15" s="105"/>
      <c r="AE15" s="105"/>
      <c r="AF15" s="105"/>
      <c r="AG15" s="105"/>
      <c r="AH15" s="105"/>
      <c r="AI15" s="107"/>
      <c r="AK15" s="118"/>
      <c r="AL15" s="111"/>
      <c r="AM15" s="79"/>
      <c r="AO15" s="86"/>
      <c r="AP15" s="166"/>
      <c r="AQ15" s="67"/>
      <c r="AR15" s="20"/>
      <c r="AS15" s="21"/>
      <c r="AT15" s="20"/>
      <c r="AU15" s="79"/>
      <c r="AV15" s="166"/>
      <c r="AW15" s="118"/>
      <c r="AX15" s="79"/>
    </row>
    <row r="16" spans="1:50" ht="15.75" thickBot="1" x14ac:dyDescent="0.3">
      <c r="B16" s="23"/>
      <c r="C16" s="94"/>
      <c r="D16" s="95" t="s">
        <v>461</v>
      </c>
      <c r="E16" s="129">
        <f t="shared" ref="E16:AH16" si="17">SUM(E5:E15)</f>
        <v>156627</v>
      </c>
      <c r="F16" s="130">
        <f t="shared" si="17"/>
        <v>277741.5</v>
      </c>
      <c r="G16" s="131">
        <f t="shared" si="17"/>
        <v>96417</v>
      </c>
      <c r="H16" s="129">
        <f t="shared" si="17"/>
        <v>83069</v>
      </c>
      <c r="I16" s="129">
        <f t="shared" si="17"/>
        <v>149815</v>
      </c>
      <c r="J16" s="129">
        <f t="shared" si="17"/>
        <v>127338.5</v>
      </c>
      <c r="K16" s="129">
        <f t="shared" si="17"/>
        <v>152033</v>
      </c>
      <c r="L16" s="129">
        <f t="shared" si="17"/>
        <v>313156</v>
      </c>
      <c r="M16" s="130">
        <f t="shared" si="17"/>
        <v>202419.5</v>
      </c>
      <c r="N16" s="131">
        <f t="shared" si="17"/>
        <v>189922.5</v>
      </c>
      <c r="O16" s="129">
        <f t="shared" si="17"/>
        <v>161213</v>
      </c>
      <c r="P16" s="129">
        <f t="shared" si="17"/>
        <v>94505</v>
      </c>
      <c r="Q16" s="129">
        <f t="shared" si="17"/>
        <v>156995</v>
      </c>
      <c r="R16" s="129">
        <f t="shared" si="17"/>
        <v>124855.5</v>
      </c>
      <c r="S16" s="129">
        <f t="shared" si="17"/>
        <v>129620</v>
      </c>
      <c r="T16" s="130">
        <f t="shared" si="17"/>
        <v>78793</v>
      </c>
      <c r="U16" s="131">
        <f t="shared" si="17"/>
        <v>37105</v>
      </c>
      <c r="V16" s="129">
        <f t="shared" si="17"/>
        <v>130901.5</v>
      </c>
      <c r="W16" s="129">
        <f t="shared" si="17"/>
        <v>115313</v>
      </c>
      <c r="X16" s="129">
        <f t="shared" si="17"/>
        <v>100787.5</v>
      </c>
      <c r="Y16" s="129">
        <f t="shared" si="17"/>
        <v>80380</v>
      </c>
      <c r="Z16" s="129">
        <f t="shared" si="17"/>
        <v>240714</v>
      </c>
      <c r="AA16" s="130">
        <f t="shared" si="17"/>
        <v>148913</v>
      </c>
      <c r="AB16" s="131">
        <f t="shared" si="17"/>
        <v>132693.5</v>
      </c>
      <c r="AC16" s="129">
        <f t="shared" si="17"/>
        <v>38759</v>
      </c>
      <c r="AD16" s="129">
        <f t="shared" si="17"/>
        <v>128099</v>
      </c>
      <c r="AE16" s="129">
        <f t="shared" si="17"/>
        <v>74230</v>
      </c>
      <c r="AF16" s="129">
        <f t="shared" si="17"/>
        <v>109826</v>
      </c>
      <c r="AG16" s="129">
        <f t="shared" si="17"/>
        <v>201270.2</v>
      </c>
      <c r="AH16" s="129">
        <f t="shared" si="17"/>
        <v>179297.5</v>
      </c>
      <c r="AI16" s="130">
        <f>SUM(AI5:AI15)</f>
        <v>0</v>
      </c>
      <c r="AK16" s="119">
        <f>SUM(AK5:AK15)</f>
        <v>4212809.7</v>
      </c>
      <c r="AL16" s="112">
        <f>SUM(AL5:AL15)</f>
        <v>8511214</v>
      </c>
      <c r="AM16" s="80">
        <f>IF(AL16&lt;&gt;0,AK16/AL16,0)</f>
        <v>0.4949716573922357</v>
      </c>
      <c r="AO16" s="135">
        <f>SUM(AO5:AO13)</f>
        <v>385050.65</v>
      </c>
      <c r="AP16" s="166"/>
      <c r="AQ16" s="113">
        <f>AVERAGE(E16:AI16)</f>
        <v>135897.08709677419</v>
      </c>
      <c r="AR16" s="114">
        <f>AL16/$AR$2</f>
        <v>283707.13333333336</v>
      </c>
      <c r="AS16" s="115">
        <f>IF(AR16&lt;&gt;0,AQ16/AR16,0)</f>
        <v>0.4790048297344216</v>
      </c>
      <c r="AT16" s="114">
        <f t="shared" ref="AT16" si="18">AO16/$AR$2</f>
        <v>12835.021666666667</v>
      </c>
      <c r="AU16" s="80">
        <f>IFERROR(SUMPRODUCT($AP5:$AP14,$AV5:$AV14,AW5:AW14)/SUMPRODUCT($AP5:$AP14,$AV5:$AV14,AO5:AO14)-1,0)</f>
        <v>0.68191971926522466</v>
      </c>
      <c r="AV16" s="166"/>
      <c r="AW16" s="119">
        <f>SUM(AW5:AW15)</f>
        <v>4212809.7</v>
      </c>
      <c r="AX16" s="80">
        <f>IF(AL16&lt;&gt;0,AW16/AL16,0)</f>
        <v>0.4949716573922357</v>
      </c>
    </row>
    <row r="17" spans="1:50" ht="5.0999999999999996" customHeight="1" thickBot="1" x14ac:dyDescent="0.3">
      <c r="D17" s="128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K17" s="125"/>
      <c r="AL17" s="125"/>
      <c r="AM17" s="123"/>
      <c r="AO17" s="124"/>
      <c r="AP17" s="157"/>
      <c r="AQ17" s="126"/>
      <c r="AR17" s="126"/>
      <c r="AS17" s="127"/>
      <c r="AT17" s="126"/>
      <c r="AU17" s="123"/>
      <c r="AV17" s="170"/>
      <c r="AW17" s="125"/>
      <c r="AX17" s="123"/>
    </row>
    <row r="18" spans="1:50" s="17" customFormat="1" ht="45" customHeight="1" thickBot="1" x14ac:dyDescent="0.3">
      <c r="A18" s="157"/>
      <c r="B18" s="90" t="str">
        <f t="shared" ref="B18:AH18" si="19">B4</f>
        <v>N</v>
      </c>
      <c r="C18" s="91" t="str">
        <f t="shared" si="19"/>
        <v>Brand</v>
      </c>
      <c r="D18" s="102" t="str">
        <f t="shared" si="19"/>
        <v>Stores</v>
      </c>
      <c r="E18" s="28">
        <f t="shared" si="19"/>
        <v>1</v>
      </c>
      <c r="F18" s="74">
        <f t="shared" si="19"/>
        <v>2</v>
      </c>
      <c r="G18" s="28">
        <f t="shared" si="19"/>
        <v>3</v>
      </c>
      <c r="H18" s="28">
        <f t="shared" si="19"/>
        <v>4</v>
      </c>
      <c r="I18" s="28">
        <f t="shared" si="19"/>
        <v>5</v>
      </c>
      <c r="J18" s="28">
        <f t="shared" si="19"/>
        <v>6</v>
      </c>
      <c r="K18" s="28">
        <f t="shared" si="19"/>
        <v>7</v>
      </c>
      <c r="L18" s="28">
        <f t="shared" si="19"/>
        <v>8</v>
      </c>
      <c r="M18" s="28">
        <f t="shared" si="19"/>
        <v>9</v>
      </c>
      <c r="N18" s="73">
        <f t="shared" si="19"/>
        <v>10</v>
      </c>
      <c r="O18" s="28">
        <f t="shared" si="19"/>
        <v>11</v>
      </c>
      <c r="P18" s="28">
        <f t="shared" si="19"/>
        <v>12</v>
      </c>
      <c r="Q18" s="28">
        <f t="shared" si="19"/>
        <v>13</v>
      </c>
      <c r="R18" s="28">
        <f t="shared" si="19"/>
        <v>14</v>
      </c>
      <c r="S18" s="28">
        <f t="shared" si="19"/>
        <v>15</v>
      </c>
      <c r="T18" s="74">
        <f t="shared" si="19"/>
        <v>16</v>
      </c>
      <c r="U18" s="73">
        <f t="shared" si="19"/>
        <v>17</v>
      </c>
      <c r="V18" s="28">
        <f t="shared" si="19"/>
        <v>18</v>
      </c>
      <c r="W18" s="28">
        <f t="shared" si="19"/>
        <v>19</v>
      </c>
      <c r="X18" s="28">
        <f t="shared" si="19"/>
        <v>20</v>
      </c>
      <c r="Y18" s="28">
        <f t="shared" si="19"/>
        <v>21</v>
      </c>
      <c r="Z18" s="28">
        <f t="shared" si="19"/>
        <v>22</v>
      </c>
      <c r="AA18" s="74">
        <f t="shared" si="19"/>
        <v>23</v>
      </c>
      <c r="AB18" s="28">
        <f t="shared" si="19"/>
        <v>24</v>
      </c>
      <c r="AC18" s="28">
        <f t="shared" si="19"/>
        <v>25</v>
      </c>
      <c r="AD18" s="28">
        <f t="shared" si="19"/>
        <v>26</v>
      </c>
      <c r="AE18" s="28">
        <f t="shared" si="19"/>
        <v>27</v>
      </c>
      <c r="AF18" s="28">
        <f t="shared" si="19"/>
        <v>28</v>
      </c>
      <c r="AG18" s="28">
        <f t="shared" si="19"/>
        <v>29</v>
      </c>
      <c r="AH18" s="28">
        <f t="shared" si="19"/>
        <v>30</v>
      </c>
      <c r="AI18" s="74"/>
      <c r="AJ18" s="16"/>
      <c r="AK18" s="82" t="s">
        <v>274</v>
      </c>
      <c r="AL18" s="83" t="s">
        <v>275</v>
      </c>
      <c r="AM18" s="84" t="s">
        <v>276</v>
      </c>
      <c r="AN18" s="16"/>
      <c r="AO18" s="75" t="s">
        <v>467</v>
      </c>
      <c r="AP18" s="166" t="e">
        <f>SIGN(AO18)</f>
        <v>#VALUE!</v>
      </c>
      <c r="AQ18" s="98" t="s">
        <v>277</v>
      </c>
      <c r="AR18" s="99" t="s">
        <v>278</v>
      </c>
      <c r="AS18" s="100" t="s">
        <v>279</v>
      </c>
      <c r="AT18" s="99" t="s">
        <v>280</v>
      </c>
      <c r="AU18" s="101" t="s">
        <v>280</v>
      </c>
      <c r="AV18" s="166" t="e">
        <f>SIGN(AW18)</f>
        <v>#VALUE!</v>
      </c>
      <c r="AW18" s="98" t="s">
        <v>464</v>
      </c>
      <c r="AX18" s="101" t="s">
        <v>460</v>
      </c>
    </row>
    <row r="19" spans="1:50" x14ac:dyDescent="0.25">
      <c r="A19" s="156">
        <v>12</v>
      </c>
      <c r="B19" s="96">
        <f t="shared" ref="B19:D28" si="20">B5</f>
        <v>1</v>
      </c>
      <c r="C19" s="97" t="str">
        <f t="shared" si="20"/>
        <v>8BAGS</v>
      </c>
      <c r="D19" s="108" t="str">
        <f t="shared" si="20"/>
        <v>8BAGS Київ ТЦ "Ривер Молл"</v>
      </c>
      <c r="E19" s="5">
        <f t="shared" ref="E19:AH19" si="21">IFERROR(E5/E$31,0)</f>
        <v>1147.2</v>
      </c>
      <c r="F19" s="5">
        <f t="shared" si="21"/>
        <v>1826.2933333333333</v>
      </c>
      <c r="G19" s="4">
        <f t="shared" si="21"/>
        <v>200</v>
      </c>
      <c r="H19" s="5">
        <f t="shared" si="21"/>
        <v>141.33333333333334</v>
      </c>
      <c r="I19" s="5">
        <f t="shared" si="21"/>
        <v>180.26666666666668</v>
      </c>
      <c r="J19" s="5">
        <f t="shared" si="21"/>
        <v>245.06666666666666</v>
      </c>
      <c r="K19" s="5">
        <f t="shared" si="21"/>
        <v>0</v>
      </c>
      <c r="L19" s="5">
        <f t="shared" si="21"/>
        <v>1671.9466666666667</v>
      </c>
      <c r="M19" s="9">
        <f t="shared" si="21"/>
        <v>1661.8666666666666</v>
      </c>
      <c r="N19" s="4">
        <f t="shared" si="21"/>
        <v>352.26666666666665</v>
      </c>
      <c r="O19" s="5">
        <f t="shared" si="21"/>
        <v>793.28</v>
      </c>
      <c r="P19" s="5">
        <f t="shared" si="21"/>
        <v>99.733333333333334</v>
      </c>
      <c r="Q19" s="5">
        <f t="shared" si="21"/>
        <v>946.34666666666669</v>
      </c>
      <c r="R19" s="5">
        <f t="shared" si="21"/>
        <v>589.06666666666672</v>
      </c>
      <c r="S19" s="5">
        <f t="shared" si="21"/>
        <v>775.2</v>
      </c>
      <c r="T19" s="9">
        <f t="shared" si="21"/>
        <v>378.21333333333331</v>
      </c>
      <c r="U19" s="4">
        <f t="shared" si="21"/>
        <v>26.666666666666668</v>
      </c>
      <c r="V19" s="5">
        <f t="shared" si="21"/>
        <v>383.06666666666666</v>
      </c>
      <c r="W19" s="5">
        <f t="shared" si="21"/>
        <v>328.8</v>
      </c>
      <c r="X19" s="5">
        <f t="shared" si="21"/>
        <v>624</v>
      </c>
      <c r="Y19" s="5">
        <f t="shared" si="21"/>
        <v>476</v>
      </c>
      <c r="Z19" s="5">
        <f t="shared" si="21"/>
        <v>556.26666666666665</v>
      </c>
      <c r="AA19" s="9">
        <f t="shared" si="21"/>
        <v>1470.8533333333332</v>
      </c>
      <c r="AB19" s="4">
        <f t="shared" si="21"/>
        <v>835.4666666666667</v>
      </c>
      <c r="AC19" s="5">
        <f t="shared" si="21"/>
        <v>537.70666666666671</v>
      </c>
      <c r="AD19" s="5">
        <f t="shared" si="21"/>
        <v>237.6</v>
      </c>
      <c r="AE19" s="5">
        <f t="shared" si="21"/>
        <v>238.93333333333334</v>
      </c>
      <c r="AF19" s="5">
        <f t="shared" si="21"/>
        <v>744.24</v>
      </c>
      <c r="AG19" s="5">
        <f t="shared" si="21"/>
        <v>1101.3333333333333</v>
      </c>
      <c r="AH19" s="5">
        <f t="shared" si="21"/>
        <v>1177.9333333333334</v>
      </c>
      <c r="AI19" s="9"/>
      <c r="AK19" s="132">
        <f>SUM(E19:AI19)</f>
        <v>19746.94666666667</v>
      </c>
      <c r="AL19" s="133">
        <f t="shared" ref="AL19:AL28" si="22">IF(AL$31&lt;&gt;0,AL5/AL$31,0)</f>
        <v>26666.666666666668</v>
      </c>
      <c r="AM19" s="134">
        <f>IF(AL19&lt;&gt;0,AK19/AL19,0)</f>
        <v>0.74051050000000007</v>
      </c>
      <c r="AO19" s="120">
        <f t="shared" ref="AO19:AO28" si="23">IF(AO$31&lt;&gt;0,AO5/AO$31,0)</f>
        <v>9761.3506666666672</v>
      </c>
      <c r="AP19" s="166">
        <f t="shared" ref="AP19:AP28" si="24">SIGN(AO19)</f>
        <v>1</v>
      </c>
      <c r="AQ19" s="136">
        <f t="shared" ref="AQ19:AQ27" si="25">AVERAGE(E19:AI19)</f>
        <v>658.2315555555557</v>
      </c>
      <c r="AR19" s="137">
        <f>AL19/$AR$2</f>
        <v>888.88888888888891</v>
      </c>
      <c r="AS19" s="138">
        <f>IF(AR19&lt;&gt;0,AQ19/AR19,0)</f>
        <v>0.74051050000000018</v>
      </c>
      <c r="AT19" s="137">
        <f>AO19/$AR$2</f>
        <v>325.37835555555557</v>
      </c>
      <c r="AU19" s="134">
        <f t="shared" ref="AU19:AU28" si="26">IFERROR(AW19/AO19-1,0)</f>
        <v>1.0229727771279733</v>
      </c>
      <c r="AV19" s="166">
        <f t="shared" ref="AV19:AV28" si="27">SIGN(AW19)</f>
        <v>1</v>
      </c>
      <c r="AW19" s="132">
        <f t="shared" ref="AW19:AW28" si="28">IF($AK$16&lt;&gt;0,AW5/$AK$16*$AK$30,0)</f>
        <v>19746.946666666663</v>
      </c>
      <c r="AX19" s="134">
        <f t="shared" ref="AX19:AX27" si="29">IF(AL19&lt;&gt;0,AW19/AL19,0)</f>
        <v>0.74051049999999985</v>
      </c>
    </row>
    <row r="20" spans="1:50" x14ac:dyDescent="0.25">
      <c r="A20" s="156">
        <v>15</v>
      </c>
      <c r="B20" s="18">
        <f t="shared" si="20"/>
        <v>2</v>
      </c>
      <c r="C20" s="88" t="str">
        <f t="shared" si="20"/>
        <v>8BAGS</v>
      </c>
      <c r="D20" s="92" t="str">
        <f t="shared" si="20"/>
        <v>8BAGS Київ ТЦ "Гулливер"</v>
      </c>
      <c r="E20" s="10">
        <f t="shared" ref="E20:AH20" si="30">IFERROR(E6/E$31,0)</f>
        <v>664.5333333333333</v>
      </c>
      <c r="F20" s="10">
        <f t="shared" si="30"/>
        <v>434.93333333333334</v>
      </c>
      <c r="G20" s="2">
        <f t="shared" si="30"/>
        <v>521.33333333333337</v>
      </c>
      <c r="H20" s="10">
        <f t="shared" si="30"/>
        <v>477.33333333333331</v>
      </c>
      <c r="I20" s="10">
        <f t="shared" si="30"/>
        <v>800.26666666666665</v>
      </c>
      <c r="J20" s="10">
        <f t="shared" si="30"/>
        <v>624</v>
      </c>
      <c r="K20" s="10">
        <f t="shared" si="30"/>
        <v>0</v>
      </c>
      <c r="L20" s="10">
        <f t="shared" si="30"/>
        <v>886.93333333333328</v>
      </c>
      <c r="M20" s="3">
        <f t="shared" si="30"/>
        <v>661.33333333333337</v>
      </c>
      <c r="N20" s="2">
        <f t="shared" si="30"/>
        <v>1033.3333333333333</v>
      </c>
      <c r="O20" s="10">
        <f t="shared" si="30"/>
        <v>452.26666666666665</v>
      </c>
      <c r="P20" s="10">
        <f t="shared" si="30"/>
        <v>189.33333333333334</v>
      </c>
      <c r="Q20" s="10">
        <f t="shared" si="30"/>
        <v>141.33333333333334</v>
      </c>
      <c r="R20" s="10">
        <f t="shared" si="30"/>
        <v>1367.4666666666667</v>
      </c>
      <c r="S20" s="10">
        <f t="shared" si="30"/>
        <v>344</v>
      </c>
      <c r="T20" s="3">
        <f t="shared" si="30"/>
        <v>641.33333333333337</v>
      </c>
      <c r="U20" s="2">
        <f t="shared" si="30"/>
        <v>0</v>
      </c>
      <c r="V20" s="10">
        <f t="shared" si="30"/>
        <v>531.73333333333335</v>
      </c>
      <c r="W20" s="10">
        <f t="shared" si="30"/>
        <v>622.93333333333328</v>
      </c>
      <c r="X20" s="10">
        <f t="shared" si="30"/>
        <v>0</v>
      </c>
      <c r="Y20" s="10">
        <f t="shared" si="30"/>
        <v>1002.9333333333333</v>
      </c>
      <c r="Z20" s="10">
        <f t="shared" si="30"/>
        <v>1978.2133333333334</v>
      </c>
      <c r="AA20" s="3">
        <f t="shared" si="30"/>
        <v>708.8</v>
      </c>
      <c r="AB20" s="2">
        <f t="shared" si="30"/>
        <v>485.86666666666667</v>
      </c>
      <c r="AC20" s="10">
        <f t="shared" si="30"/>
        <v>379.06666666666666</v>
      </c>
      <c r="AD20" s="10">
        <f t="shared" si="30"/>
        <v>771.38666666666666</v>
      </c>
      <c r="AE20" s="10">
        <f t="shared" si="30"/>
        <v>651.20000000000005</v>
      </c>
      <c r="AF20" s="10">
        <f t="shared" si="30"/>
        <v>338.66666666666669</v>
      </c>
      <c r="AG20" s="10">
        <f t="shared" si="30"/>
        <v>933.33333333333337</v>
      </c>
      <c r="AH20" s="10">
        <f t="shared" si="30"/>
        <v>776</v>
      </c>
      <c r="AI20" s="3"/>
      <c r="AK20" s="117">
        <f t="shared" ref="AK20:AK27" si="31">SUM(E20:AI20)</f>
        <v>18419.866666666665</v>
      </c>
      <c r="AL20" s="110">
        <f t="shared" si="22"/>
        <v>37333.333333333336</v>
      </c>
      <c r="AM20" s="78">
        <f t="shared" ref="AM20:AM27" si="32">IF(AL20&lt;&gt;0,AK20/AL20,0)</f>
        <v>0.49338928571428564</v>
      </c>
      <c r="AO20" s="86">
        <f t="shared" si="23"/>
        <v>0</v>
      </c>
      <c r="AP20" s="166">
        <f t="shared" si="24"/>
        <v>0</v>
      </c>
      <c r="AQ20" s="70">
        <f t="shared" si="25"/>
        <v>613.99555555555548</v>
      </c>
      <c r="AR20" s="19">
        <f t="shared" ref="AR20:AR27" si="33">AL20/$AR$2</f>
        <v>1244.4444444444446</v>
      </c>
      <c r="AS20" s="69">
        <f t="shared" ref="AS20:AS27" si="34">IF(AR20&lt;&gt;0,AQ20/AR20,0)</f>
        <v>0.49338928571428559</v>
      </c>
      <c r="AT20" s="19">
        <f>AO20/$AR$2</f>
        <v>0</v>
      </c>
      <c r="AU20" s="78">
        <f t="shared" si="26"/>
        <v>0</v>
      </c>
      <c r="AV20" s="166">
        <f t="shared" si="27"/>
        <v>1</v>
      </c>
      <c r="AW20" s="117">
        <f t="shared" si="28"/>
        <v>18419.866666666665</v>
      </c>
      <c r="AX20" s="78">
        <f t="shared" si="29"/>
        <v>0.49338928571428564</v>
      </c>
    </row>
    <row r="21" spans="1:50" x14ac:dyDescent="0.25">
      <c r="A21" s="156">
        <v>32</v>
      </c>
      <c r="B21" s="18">
        <f t="shared" si="20"/>
        <v>3</v>
      </c>
      <c r="C21" s="88" t="str">
        <f t="shared" si="20"/>
        <v>8BAGS</v>
      </c>
      <c r="D21" s="92" t="str">
        <f t="shared" si="20"/>
        <v>8BAGS Київ ТЦ "Океан"</v>
      </c>
      <c r="E21" s="10">
        <f t="shared" ref="E21:AH21" si="35">IFERROR(E7/E$31,0)</f>
        <v>0</v>
      </c>
      <c r="F21" s="10">
        <f t="shared" si="35"/>
        <v>0</v>
      </c>
      <c r="G21" s="2">
        <f t="shared" si="35"/>
        <v>0</v>
      </c>
      <c r="H21" s="10">
        <f t="shared" si="35"/>
        <v>0</v>
      </c>
      <c r="I21" s="10">
        <f t="shared" si="35"/>
        <v>0</v>
      </c>
      <c r="J21" s="10">
        <f t="shared" si="35"/>
        <v>0</v>
      </c>
      <c r="K21" s="10">
        <f t="shared" si="35"/>
        <v>0</v>
      </c>
      <c r="L21" s="10">
        <f t="shared" si="35"/>
        <v>0</v>
      </c>
      <c r="M21" s="3">
        <f t="shared" si="35"/>
        <v>0</v>
      </c>
      <c r="N21" s="2">
        <f t="shared" si="35"/>
        <v>0</v>
      </c>
      <c r="O21" s="10">
        <f t="shared" si="35"/>
        <v>0</v>
      </c>
      <c r="P21" s="10">
        <f t="shared" si="35"/>
        <v>0</v>
      </c>
      <c r="Q21" s="10">
        <f t="shared" si="35"/>
        <v>0</v>
      </c>
      <c r="R21" s="10">
        <f t="shared" si="35"/>
        <v>0</v>
      </c>
      <c r="S21" s="10">
        <f t="shared" si="35"/>
        <v>0</v>
      </c>
      <c r="T21" s="3">
        <f t="shared" si="35"/>
        <v>0</v>
      </c>
      <c r="U21" s="2">
        <f t="shared" si="35"/>
        <v>0</v>
      </c>
      <c r="V21" s="10">
        <f t="shared" si="35"/>
        <v>0</v>
      </c>
      <c r="W21" s="10">
        <f t="shared" si="35"/>
        <v>0</v>
      </c>
      <c r="X21" s="10">
        <f t="shared" si="35"/>
        <v>0</v>
      </c>
      <c r="Y21" s="10">
        <f t="shared" si="35"/>
        <v>0</v>
      </c>
      <c r="Z21" s="10">
        <f t="shared" si="35"/>
        <v>0</v>
      </c>
      <c r="AA21" s="3">
        <f t="shared" si="35"/>
        <v>0</v>
      </c>
      <c r="AB21" s="2">
        <f t="shared" si="35"/>
        <v>0</v>
      </c>
      <c r="AC21" s="10">
        <f t="shared" si="35"/>
        <v>0</v>
      </c>
      <c r="AD21" s="10">
        <f t="shared" si="35"/>
        <v>0</v>
      </c>
      <c r="AE21" s="10">
        <f t="shared" si="35"/>
        <v>0</v>
      </c>
      <c r="AF21" s="10">
        <f t="shared" si="35"/>
        <v>0</v>
      </c>
      <c r="AG21" s="10">
        <f t="shared" si="35"/>
        <v>0</v>
      </c>
      <c r="AH21" s="10">
        <f t="shared" si="35"/>
        <v>0</v>
      </c>
      <c r="AI21" s="3"/>
      <c r="AK21" s="117">
        <f t="shared" si="31"/>
        <v>0</v>
      </c>
      <c r="AL21" s="110">
        <f t="shared" si="22"/>
        <v>32000</v>
      </c>
      <c r="AM21" s="78">
        <f t="shared" si="32"/>
        <v>0</v>
      </c>
      <c r="AO21" s="86">
        <f t="shared" si="23"/>
        <v>0</v>
      </c>
      <c r="AP21" s="166">
        <f t="shared" si="24"/>
        <v>0</v>
      </c>
      <c r="AQ21" s="70">
        <f t="shared" si="25"/>
        <v>0</v>
      </c>
      <c r="AR21" s="19">
        <f t="shared" si="33"/>
        <v>1066.6666666666667</v>
      </c>
      <c r="AS21" s="69">
        <f t="shared" si="34"/>
        <v>0</v>
      </c>
      <c r="AT21" s="19">
        <f>AO21/$AR$2</f>
        <v>0</v>
      </c>
      <c r="AU21" s="78">
        <f t="shared" si="26"/>
        <v>0</v>
      </c>
      <c r="AV21" s="166">
        <f t="shared" si="27"/>
        <v>0</v>
      </c>
      <c r="AW21" s="117">
        <f t="shared" si="28"/>
        <v>0</v>
      </c>
      <c r="AX21" s="78">
        <f t="shared" si="29"/>
        <v>0</v>
      </c>
    </row>
    <row r="22" spans="1:50" x14ac:dyDescent="0.25">
      <c r="A22" s="156">
        <v>31</v>
      </c>
      <c r="B22" s="18">
        <f t="shared" si="20"/>
        <v>4</v>
      </c>
      <c r="C22" s="88" t="str">
        <f t="shared" si="20"/>
        <v>8BAGS</v>
      </c>
      <c r="D22" s="92" t="str">
        <f t="shared" si="20"/>
        <v>8BAGS Харків</v>
      </c>
      <c r="E22" s="10">
        <f t="shared" ref="E22:AH22" si="36">IFERROR(E8/E$31,0)</f>
        <v>450.93333333333334</v>
      </c>
      <c r="F22" s="10">
        <f t="shared" si="36"/>
        <v>495.46666666666664</v>
      </c>
      <c r="G22" s="2">
        <f t="shared" si="36"/>
        <v>0</v>
      </c>
      <c r="H22" s="10">
        <f t="shared" si="36"/>
        <v>341.33333333333331</v>
      </c>
      <c r="I22" s="10">
        <f t="shared" si="36"/>
        <v>410.66666666666669</v>
      </c>
      <c r="J22" s="10">
        <f t="shared" si="36"/>
        <v>370.66666666666669</v>
      </c>
      <c r="K22" s="10">
        <f t="shared" si="36"/>
        <v>152</v>
      </c>
      <c r="L22" s="10">
        <f t="shared" si="36"/>
        <v>61.6</v>
      </c>
      <c r="M22" s="3">
        <f t="shared" si="36"/>
        <v>0</v>
      </c>
      <c r="N22" s="2">
        <f t="shared" si="36"/>
        <v>311.86666666666667</v>
      </c>
      <c r="O22" s="10">
        <f t="shared" si="36"/>
        <v>0</v>
      </c>
      <c r="P22" s="10">
        <f t="shared" si="36"/>
        <v>133.73333333333332</v>
      </c>
      <c r="Q22" s="10">
        <f t="shared" si="36"/>
        <v>0</v>
      </c>
      <c r="R22" s="10">
        <f t="shared" si="36"/>
        <v>494.93333333333334</v>
      </c>
      <c r="S22" s="10">
        <f t="shared" si="36"/>
        <v>0</v>
      </c>
      <c r="T22" s="3">
        <f t="shared" si="36"/>
        <v>220</v>
      </c>
      <c r="U22" s="2">
        <f t="shared" si="36"/>
        <v>0</v>
      </c>
      <c r="V22" s="10">
        <f t="shared" si="36"/>
        <v>0</v>
      </c>
      <c r="W22" s="10">
        <f t="shared" si="36"/>
        <v>585.73333333333335</v>
      </c>
      <c r="X22" s="10">
        <f t="shared" si="36"/>
        <v>335.46666666666664</v>
      </c>
      <c r="Y22" s="10">
        <f t="shared" si="36"/>
        <v>0</v>
      </c>
      <c r="Z22" s="10">
        <f t="shared" si="36"/>
        <v>701.76</v>
      </c>
      <c r="AA22" s="3">
        <f t="shared" si="36"/>
        <v>238.93333333333334</v>
      </c>
      <c r="AB22" s="2">
        <f t="shared" si="36"/>
        <v>605.86666666666667</v>
      </c>
      <c r="AC22" s="10">
        <f t="shared" si="36"/>
        <v>0</v>
      </c>
      <c r="AD22" s="10">
        <f t="shared" si="36"/>
        <v>736.96</v>
      </c>
      <c r="AE22" s="10">
        <f t="shared" si="36"/>
        <v>0</v>
      </c>
      <c r="AF22" s="10">
        <f t="shared" si="36"/>
        <v>428.58666666666664</v>
      </c>
      <c r="AG22" s="10">
        <f t="shared" si="36"/>
        <v>644.26666666666665</v>
      </c>
      <c r="AH22" s="10">
        <f t="shared" si="36"/>
        <v>0</v>
      </c>
      <c r="AI22" s="3"/>
      <c r="AK22" s="117">
        <f t="shared" si="31"/>
        <v>7720.7733333333335</v>
      </c>
      <c r="AL22" s="110">
        <f t="shared" si="22"/>
        <v>18666.666666666668</v>
      </c>
      <c r="AM22" s="78">
        <f t="shared" si="32"/>
        <v>0.41361285714285712</v>
      </c>
      <c r="AO22" s="86">
        <f t="shared" si="23"/>
        <v>0</v>
      </c>
      <c r="AP22" s="166">
        <f t="shared" si="24"/>
        <v>0</v>
      </c>
      <c r="AQ22" s="70">
        <f t="shared" si="25"/>
        <v>257.35911111111113</v>
      </c>
      <c r="AR22" s="19">
        <f t="shared" si="33"/>
        <v>622.22222222222229</v>
      </c>
      <c r="AS22" s="69">
        <f t="shared" si="34"/>
        <v>0.41361285714285712</v>
      </c>
      <c r="AT22" s="19">
        <f>AO22/$AR$2</f>
        <v>0</v>
      </c>
      <c r="AU22" s="78">
        <f t="shared" si="26"/>
        <v>0</v>
      </c>
      <c r="AV22" s="166">
        <f t="shared" si="27"/>
        <v>1</v>
      </c>
      <c r="AW22" s="117">
        <f t="shared" si="28"/>
        <v>7720.7733333333326</v>
      </c>
      <c r="AX22" s="78">
        <f t="shared" si="29"/>
        <v>0.41361285714285706</v>
      </c>
    </row>
    <row r="23" spans="1:50" x14ac:dyDescent="0.25">
      <c r="A23" s="156">
        <v>29</v>
      </c>
      <c r="B23" s="18">
        <f t="shared" si="20"/>
        <v>5</v>
      </c>
      <c r="C23" s="88" t="str">
        <f t="shared" si="20"/>
        <v>8BAGS</v>
      </c>
      <c r="D23" s="92" t="str">
        <f t="shared" si="20"/>
        <v>8BAGS Львів</v>
      </c>
      <c r="E23" s="10">
        <f t="shared" ref="E23:AH23" si="37">IFERROR(E9/E$31,0)</f>
        <v>797.38666666666666</v>
      </c>
      <c r="F23" s="10">
        <f t="shared" si="37"/>
        <v>2139.8533333333335</v>
      </c>
      <c r="G23" s="2">
        <f t="shared" si="37"/>
        <v>117.33333333333333</v>
      </c>
      <c r="H23" s="10">
        <f t="shared" si="37"/>
        <v>144.26666666666668</v>
      </c>
      <c r="I23" s="10">
        <f t="shared" si="37"/>
        <v>245.33333333333334</v>
      </c>
      <c r="J23" s="10">
        <f t="shared" si="37"/>
        <v>102.13333333333334</v>
      </c>
      <c r="K23" s="10">
        <f t="shared" si="37"/>
        <v>189.33333333333334</v>
      </c>
      <c r="L23" s="10">
        <f t="shared" si="37"/>
        <v>1370.5066666666667</v>
      </c>
      <c r="M23" s="3">
        <f t="shared" si="37"/>
        <v>473.97333333333336</v>
      </c>
      <c r="N23" s="2">
        <f t="shared" si="37"/>
        <v>405.06666666666666</v>
      </c>
      <c r="O23" s="10">
        <f t="shared" si="37"/>
        <v>315.2</v>
      </c>
      <c r="P23" s="10">
        <f t="shared" si="37"/>
        <v>208</v>
      </c>
      <c r="Q23" s="10">
        <f t="shared" si="37"/>
        <v>868.26666666666665</v>
      </c>
      <c r="R23" s="10">
        <f t="shared" si="37"/>
        <v>352</v>
      </c>
      <c r="S23" s="10">
        <f t="shared" si="37"/>
        <v>342.66666666666669</v>
      </c>
      <c r="T23" s="3">
        <f t="shared" si="37"/>
        <v>88</v>
      </c>
      <c r="U23" s="2">
        <f t="shared" si="37"/>
        <v>50.666666666666664</v>
      </c>
      <c r="V23" s="10">
        <f t="shared" si="37"/>
        <v>447.46666666666664</v>
      </c>
      <c r="W23" s="10">
        <f t="shared" si="37"/>
        <v>962.34666666666669</v>
      </c>
      <c r="X23" s="10">
        <f t="shared" si="37"/>
        <v>0</v>
      </c>
      <c r="Y23" s="10">
        <f t="shared" si="37"/>
        <v>130.13333333333333</v>
      </c>
      <c r="Z23" s="10">
        <f t="shared" si="37"/>
        <v>372</v>
      </c>
      <c r="AA23" s="3">
        <f t="shared" si="37"/>
        <v>174.13333333333333</v>
      </c>
      <c r="AB23" s="2">
        <f t="shared" si="37"/>
        <v>0</v>
      </c>
      <c r="AC23" s="10">
        <f t="shared" si="37"/>
        <v>173.33333333333334</v>
      </c>
      <c r="AD23" s="10">
        <f t="shared" si="37"/>
        <v>0</v>
      </c>
      <c r="AE23" s="10">
        <f t="shared" si="37"/>
        <v>385.06666666666666</v>
      </c>
      <c r="AF23" s="10">
        <f t="shared" si="37"/>
        <v>695.33333333333337</v>
      </c>
      <c r="AG23" s="10">
        <f t="shared" si="37"/>
        <v>945.33333333333337</v>
      </c>
      <c r="AH23" s="10">
        <f t="shared" si="37"/>
        <v>660.8</v>
      </c>
      <c r="AI23" s="3"/>
      <c r="AK23" s="117">
        <f t="shared" si="31"/>
        <v>13155.933333333336</v>
      </c>
      <c r="AL23" s="110">
        <f t="shared" si="22"/>
        <v>18666.666666666668</v>
      </c>
      <c r="AM23" s="78">
        <f t="shared" si="32"/>
        <v>0.70478214285714291</v>
      </c>
      <c r="AO23" s="86">
        <f t="shared" si="23"/>
        <v>0</v>
      </c>
      <c r="AP23" s="166">
        <f t="shared" si="24"/>
        <v>0</v>
      </c>
      <c r="AQ23" s="70">
        <f t="shared" si="25"/>
        <v>438.53111111111122</v>
      </c>
      <c r="AR23" s="19">
        <f t="shared" si="33"/>
        <v>622.22222222222229</v>
      </c>
      <c r="AS23" s="69">
        <f t="shared" si="34"/>
        <v>0.70478214285714291</v>
      </c>
      <c r="AT23" s="19">
        <f t="shared" ref="AT23:AT27" si="38">AO23/$AR$2</f>
        <v>0</v>
      </c>
      <c r="AU23" s="78">
        <f t="shared" si="26"/>
        <v>0</v>
      </c>
      <c r="AV23" s="166">
        <f t="shared" si="27"/>
        <v>1</v>
      </c>
      <c r="AW23" s="117">
        <f t="shared" si="28"/>
        <v>13155.933333333334</v>
      </c>
      <c r="AX23" s="78">
        <f t="shared" si="29"/>
        <v>0.70478214285714291</v>
      </c>
    </row>
    <row r="24" spans="1:50" x14ac:dyDescent="0.25">
      <c r="A24" s="156">
        <v>10</v>
      </c>
      <c r="B24" s="18">
        <f t="shared" si="20"/>
        <v>6</v>
      </c>
      <c r="C24" s="88" t="str">
        <f t="shared" si="20"/>
        <v>FURLA</v>
      </c>
      <c r="D24" s="92" t="str">
        <f t="shared" si="20"/>
        <v>Фурла Київ ТЦ "Океан"</v>
      </c>
      <c r="E24" s="10">
        <f t="shared" ref="E24:AH24" si="39">IFERROR(E10/E$31,0)</f>
        <v>296.13333333333333</v>
      </c>
      <c r="F24" s="10">
        <f t="shared" si="39"/>
        <v>1938.1333333333334</v>
      </c>
      <c r="G24" s="2">
        <f t="shared" si="39"/>
        <v>385.92</v>
      </c>
      <c r="H24" s="10">
        <f t="shared" si="39"/>
        <v>1146.3733333333332</v>
      </c>
      <c r="I24" s="10">
        <f t="shared" si="39"/>
        <v>802.26666666666665</v>
      </c>
      <c r="J24" s="10">
        <f t="shared" si="39"/>
        <v>1101.5999999999999</v>
      </c>
      <c r="K24" s="10">
        <f t="shared" si="39"/>
        <v>886.66666666666663</v>
      </c>
      <c r="L24" s="10">
        <f t="shared" si="39"/>
        <v>1534.1066666666666</v>
      </c>
      <c r="M24" s="3">
        <f t="shared" si="39"/>
        <v>1215.9733333333334</v>
      </c>
      <c r="N24" s="2">
        <f t="shared" si="39"/>
        <v>941.6</v>
      </c>
      <c r="O24" s="10">
        <f t="shared" si="39"/>
        <v>1538.24</v>
      </c>
      <c r="P24" s="10">
        <f t="shared" si="39"/>
        <v>1179.4666666666667</v>
      </c>
      <c r="Q24" s="10">
        <f t="shared" si="39"/>
        <v>696</v>
      </c>
      <c r="R24" s="10">
        <f t="shared" si="39"/>
        <v>690.93333333333328</v>
      </c>
      <c r="S24" s="10">
        <f t="shared" si="39"/>
        <v>1368.1333333333334</v>
      </c>
      <c r="T24" s="3">
        <f t="shared" si="39"/>
        <v>549.6</v>
      </c>
      <c r="U24" s="2">
        <f t="shared" si="39"/>
        <v>615.33333333333337</v>
      </c>
      <c r="V24" s="10">
        <f t="shared" si="39"/>
        <v>1085.7466666666667</v>
      </c>
      <c r="W24" s="10">
        <f t="shared" si="39"/>
        <v>702.5333333333333</v>
      </c>
      <c r="X24" s="10">
        <f t="shared" si="39"/>
        <v>389.2</v>
      </c>
      <c r="Y24" s="10">
        <f t="shared" si="39"/>
        <v>0</v>
      </c>
      <c r="Z24" s="10">
        <f t="shared" si="39"/>
        <v>2377.7333333333331</v>
      </c>
      <c r="AA24" s="3">
        <f t="shared" si="39"/>
        <v>959.2</v>
      </c>
      <c r="AB24" s="2">
        <f t="shared" si="39"/>
        <v>416.4</v>
      </c>
      <c r="AC24" s="10">
        <f t="shared" si="39"/>
        <v>-56.533333333333331</v>
      </c>
      <c r="AD24" s="10">
        <f t="shared" si="39"/>
        <v>884</v>
      </c>
      <c r="AE24" s="10">
        <f t="shared" si="39"/>
        <v>0</v>
      </c>
      <c r="AF24" s="10">
        <f t="shared" si="39"/>
        <v>142.4</v>
      </c>
      <c r="AG24" s="10">
        <f t="shared" si="39"/>
        <v>1004.1066666666667</v>
      </c>
      <c r="AH24" s="10">
        <f t="shared" si="39"/>
        <v>283.06666666666666</v>
      </c>
      <c r="AI24" s="3"/>
      <c r="AK24" s="117">
        <f t="shared" si="31"/>
        <v>25074.333333333336</v>
      </c>
      <c r="AL24" s="110">
        <f t="shared" si="22"/>
        <v>53333.333333333336</v>
      </c>
      <c r="AM24" s="78">
        <f t="shared" si="32"/>
        <v>0.47014375000000003</v>
      </c>
      <c r="AO24" s="86">
        <f t="shared" si="23"/>
        <v>0</v>
      </c>
      <c r="AP24" s="166">
        <f t="shared" si="24"/>
        <v>0</v>
      </c>
      <c r="AQ24" s="70">
        <f t="shared" si="25"/>
        <v>835.81111111111125</v>
      </c>
      <c r="AR24" s="19">
        <f t="shared" si="33"/>
        <v>1777.7777777777778</v>
      </c>
      <c r="AS24" s="69">
        <f t="shared" si="34"/>
        <v>0.47014375000000008</v>
      </c>
      <c r="AT24" s="19">
        <f t="shared" si="38"/>
        <v>0</v>
      </c>
      <c r="AU24" s="78">
        <f t="shared" si="26"/>
        <v>0</v>
      </c>
      <c r="AV24" s="166">
        <f t="shared" si="27"/>
        <v>1</v>
      </c>
      <c r="AW24" s="117">
        <f t="shared" si="28"/>
        <v>25074.333333333328</v>
      </c>
      <c r="AX24" s="78">
        <f t="shared" si="29"/>
        <v>0.47014374999999986</v>
      </c>
    </row>
    <row r="25" spans="1:50" x14ac:dyDescent="0.25">
      <c r="A25" s="156">
        <v>33</v>
      </c>
      <c r="B25" s="18">
        <f t="shared" si="20"/>
        <v>7</v>
      </c>
      <c r="C25" s="88" t="str">
        <f t="shared" si="20"/>
        <v>FURLA</v>
      </c>
      <c r="D25" s="92" t="str">
        <f t="shared" si="20"/>
        <v>Фурла Київ ТЦ "Гулливер"</v>
      </c>
      <c r="E25" s="10">
        <f t="shared" ref="E25:AH25" si="40">IFERROR(E11/E$31,0)</f>
        <v>650.66666666666663</v>
      </c>
      <c r="F25" s="10">
        <f t="shared" si="40"/>
        <v>224</v>
      </c>
      <c r="G25" s="2">
        <f t="shared" si="40"/>
        <v>969.4666666666667</v>
      </c>
      <c r="H25" s="10">
        <f t="shared" si="40"/>
        <v>0</v>
      </c>
      <c r="I25" s="10">
        <f t="shared" si="40"/>
        <v>1528.2666666666667</v>
      </c>
      <c r="J25" s="10">
        <f t="shared" si="40"/>
        <v>542.62666666666667</v>
      </c>
      <c r="K25" s="10">
        <f t="shared" si="40"/>
        <v>2214.6133333333332</v>
      </c>
      <c r="L25" s="10">
        <f t="shared" si="40"/>
        <v>3018.5333333333333</v>
      </c>
      <c r="M25" s="3">
        <f t="shared" si="40"/>
        <v>1384.7066666666667</v>
      </c>
      <c r="N25" s="2">
        <f t="shared" si="40"/>
        <v>1080.1333333333334</v>
      </c>
      <c r="O25" s="10">
        <f t="shared" si="40"/>
        <v>961.49333333333334</v>
      </c>
      <c r="P25" s="10">
        <f t="shared" si="40"/>
        <v>709.86666666666667</v>
      </c>
      <c r="Q25" s="10">
        <f t="shared" si="40"/>
        <v>1437.2533333333333</v>
      </c>
      <c r="R25" s="10">
        <f t="shared" si="40"/>
        <v>138.37333333333333</v>
      </c>
      <c r="S25" s="10">
        <f t="shared" si="40"/>
        <v>626.5333333333333</v>
      </c>
      <c r="T25" s="3">
        <f t="shared" si="40"/>
        <v>224</v>
      </c>
      <c r="U25" s="2">
        <f t="shared" si="40"/>
        <v>0</v>
      </c>
      <c r="V25" s="10">
        <f t="shared" si="40"/>
        <v>707.76</v>
      </c>
      <c r="W25" s="10">
        <f t="shared" si="40"/>
        <v>268</v>
      </c>
      <c r="X25" s="10">
        <f t="shared" si="40"/>
        <v>1339</v>
      </c>
      <c r="Y25" s="10">
        <f t="shared" si="40"/>
        <v>502.4</v>
      </c>
      <c r="Z25" s="10">
        <f t="shared" si="40"/>
        <v>0</v>
      </c>
      <c r="AA25" s="3">
        <f t="shared" si="40"/>
        <v>351.46666666666664</v>
      </c>
      <c r="AB25" s="2">
        <f t="shared" si="40"/>
        <v>1018.6266666666667</v>
      </c>
      <c r="AC25" s="10">
        <f t="shared" si="40"/>
        <v>0</v>
      </c>
      <c r="AD25" s="10">
        <f t="shared" si="40"/>
        <v>270.95999999999998</v>
      </c>
      <c r="AE25" s="10">
        <f t="shared" si="40"/>
        <v>704.26666666666665</v>
      </c>
      <c r="AF25" s="10">
        <f t="shared" si="40"/>
        <v>600</v>
      </c>
      <c r="AG25" s="10">
        <f t="shared" si="40"/>
        <v>616.16533333333336</v>
      </c>
      <c r="AH25" s="10">
        <f t="shared" si="40"/>
        <v>1346.9333333333334</v>
      </c>
      <c r="AI25" s="3"/>
      <c r="AK25" s="117">
        <f t="shared" si="31"/>
        <v>23436.112000000001</v>
      </c>
      <c r="AL25" s="110">
        <f t="shared" si="22"/>
        <v>26666.666666666668</v>
      </c>
      <c r="AM25" s="78">
        <f t="shared" si="32"/>
        <v>0.87885420000000003</v>
      </c>
      <c r="AO25" s="86">
        <f t="shared" si="23"/>
        <v>0</v>
      </c>
      <c r="AP25" s="166">
        <f t="shared" si="24"/>
        <v>0</v>
      </c>
      <c r="AQ25" s="70">
        <f t="shared" si="25"/>
        <v>781.20373333333339</v>
      </c>
      <c r="AR25" s="19">
        <f t="shared" si="33"/>
        <v>888.88888888888891</v>
      </c>
      <c r="AS25" s="69">
        <f t="shared" si="34"/>
        <v>0.87885420000000003</v>
      </c>
      <c r="AT25" s="19">
        <f t="shared" si="38"/>
        <v>0</v>
      </c>
      <c r="AU25" s="78">
        <f t="shared" si="26"/>
        <v>0</v>
      </c>
      <c r="AV25" s="166">
        <f t="shared" si="27"/>
        <v>1</v>
      </c>
      <c r="AW25" s="117">
        <f t="shared" si="28"/>
        <v>23436.111999999994</v>
      </c>
      <c r="AX25" s="78">
        <f t="shared" si="29"/>
        <v>0.8788541999999997</v>
      </c>
    </row>
    <row r="26" spans="1:50" x14ac:dyDescent="0.25">
      <c r="A26" s="156">
        <v>34</v>
      </c>
      <c r="B26" s="18">
        <f t="shared" si="20"/>
        <v>8</v>
      </c>
      <c r="C26" s="88" t="str">
        <f t="shared" si="20"/>
        <v>DKNY</v>
      </c>
      <c r="D26" s="92" t="str">
        <f t="shared" si="20"/>
        <v>DKNY Київ ТЦ "Океан"</v>
      </c>
      <c r="E26" s="10">
        <f t="shared" ref="E26:AH26" si="41">IFERROR(E12/E$31,0)</f>
        <v>0</v>
      </c>
      <c r="F26" s="10">
        <f t="shared" si="41"/>
        <v>0</v>
      </c>
      <c r="G26" s="2">
        <f t="shared" si="41"/>
        <v>0</v>
      </c>
      <c r="H26" s="10">
        <f t="shared" si="41"/>
        <v>0</v>
      </c>
      <c r="I26" s="10">
        <f t="shared" si="41"/>
        <v>0</v>
      </c>
      <c r="J26" s="10">
        <f t="shared" si="41"/>
        <v>0</v>
      </c>
      <c r="K26" s="10">
        <f t="shared" si="41"/>
        <v>0</v>
      </c>
      <c r="L26" s="10">
        <f t="shared" si="41"/>
        <v>0</v>
      </c>
      <c r="M26" s="3">
        <f t="shared" si="41"/>
        <v>0</v>
      </c>
      <c r="N26" s="2">
        <f t="shared" si="41"/>
        <v>0</v>
      </c>
      <c r="O26" s="10">
        <f t="shared" si="41"/>
        <v>0</v>
      </c>
      <c r="P26" s="10">
        <f t="shared" si="41"/>
        <v>0</v>
      </c>
      <c r="Q26" s="10">
        <f t="shared" si="41"/>
        <v>0</v>
      </c>
      <c r="R26" s="10">
        <f t="shared" si="41"/>
        <v>0</v>
      </c>
      <c r="S26" s="10">
        <f t="shared" si="41"/>
        <v>0</v>
      </c>
      <c r="T26" s="3">
        <f t="shared" si="41"/>
        <v>0</v>
      </c>
      <c r="U26" s="2">
        <f t="shared" si="41"/>
        <v>0</v>
      </c>
      <c r="V26" s="10">
        <f t="shared" si="41"/>
        <v>0</v>
      </c>
      <c r="W26" s="10">
        <f t="shared" si="41"/>
        <v>0</v>
      </c>
      <c r="X26" s="10">
        <f t="shared" si="41"/>
        <v>0</v>
      </c>
      <c r="Y26" s="10">
        <f t="shared" si="41"/>
        <v>0</v>
      </c>
      <c r="Z26" s="10">
        <f t="shared" si="41"/>
        <v>0</v>
      </c>
      <c r="AA26" s="3">
        <f t="shared" si="41"/>
        <v>0</v>
      </c>
      <c r="AB26" s="2">
        <f t="shared" si="41"/>
        <v>0</v>
      </c>
      <c r="AC26" s="10">
        <f t="shared" si="41"/>
        <v>0</v>
      </c>
      <c r="AD26" s="10">
        <f t="shared" si="41"/>
        <v>0</v>
      </c>
      <c r="AE26" s="10">
        <f t="shared" si="41"/>
        <v>0</v>
      </c>
      <c r="AF26" s="10">
        <f t="shared" si="41"/>
        <v>0</v>
      </c>
      <c r="AG26" s="10">
        <f t="shared" si="41"/>
        <v>0</v>
      </c>
      <c r="AH26" s="10">
        <f t="shared" si="41"/>
        <v>0</v>
      </c>
      <c r="AI26" s="3"/>
      <c r="AK26" s="117">
        <f t="shared" si="31"/>
        <v>0</v>
      </c>
      <c r="AL26" s="110">
        <f t="shared" si="22"/>
        <v>0</v>
      </c>
      <c r="AM26" s="78">
        <f t="shared" si="32"/>
        <v>0</v>
      </c>
      <c r="AO26" s="86">
        <f t="shared" si="23"/>
        <v>0</v>
      </c>
      <c r="AP26" s="166">
        <f t="shared" si="24"/>
        <v>0</v>
      </c>
      <c r="AQ26" s="70">
        <f t="shared" si="25"/>
        <v>0</v>
      </c>
      <c r="AR26" s="19">
        <f t="shared" si="33"/>
        <v>0</v>
      </c>
      <c r="AS26" s="69">
        <f t="shared" si="34"/>
        <v>0</v>
      </c>
      <c r="AT26" s="19">
        <f t="shared" si="38"/>
        <v>0</v>
      </c>
      <c r="AU26" s="78">
        <f t="shared" si="26"/>
        <v>0</v>
      </c>
      <c r="AV26" s="166">
        <f t="shared" si="27"/>
        <v>0</v>
      </c>
      <c r="AW26" s="117">
        <f t="shared" si="28"/>
        <v>0</v>
      </c>
      <c r="AX26" s="78">
        <f t="shared" si="29"/>
        <v>0</v>
      </c>
    </row>
    <row r="27" spans="1:50" x14ac:dyDescent="0.25">
      <c r="A27" s="156">
        <v>14</v>
      </c>
      <c r="B27" s="18">
        <f t="shared" si="20"/>
        <v>9</v>
      </c>
      <c r="C27" s="88" t="str">
        <f t="shared" si="20"/>
        <v>U-MIX</v>
      </c>
      <c r="D27" s="92" t="str">
        <f t="shared" si="20"/>
        <v>U-MIX Київ ТЦ "Гулливер"</v>
      </c>
      <c r="E27" s="10">
        <f t="shared" ref="E27:AH28" si="42">IFERROR(E13/E$31,0)</f>
        <v>169.86666666666667</v>
      </c>
      <c r="F27" s="10">
        <f t="shared" si="42"/>
        <v>347.76</v>
      </c>
      <c r="G27" s="2">
        <f t="shared" si="42"/>
        <v>0</v>
      </c>
      <c r="H27" s="10">
        <f t="shared" si="42"/>
        <v>0</v>
      </c>
      <c r="I27" s="10">
        <f t="shared" si="42"/>
        <v>0</v>
      </c>
      <c r="J27" s="10">
        <f t="shared" si="42"/>
        <v>338.66666666666669</v>
      </c>
      <c r="K27" s="10">
        <f t="shared" si="42"/>
        <v>342.8</v>
      </c>
      <c r="L27" s="10">
        <f t="shared" si="42"/>
        <v>48</v>
      </c>
      <c r="M27" s="3">
        <f t="shared" si="42"/>
        <v>0</v>
      </c>
      <c r="N27" s="2">
        <f t="shared" si="42"/>
        <v>0</v>
      </c>
      <c r="O27" s="10">
        <f t="shared" si="42"/>
        <v>192.8</v>
      </c>
      <c r="P27" s="10">
        <f t="shared" si="42"/>
        <v>0</v>
      </c>
      <c r="Q27" s="10">
        <f t="shared" si="42"/>
        <v>-57.6</v>
      </c>
      <c r="R27" s="10">
        <f t="shared" si="42"/>
        <v>172.26666666666668</v>
      </c>
      <c r="S27" s="10">
        <f t="shared" si="42"/>
        <v>0</v>
      </c>
      <c r="T27" s="3">
        <f t="shared" si="42"/>
        <v>0</v>
      </c>
      <c r="U27" s="2">
        <f t="shared" si="42"/>
        <v>0</v>
      </c>
      <c r="V27" s="10">
        <f t="shared" si="42"/>
        <v>215.46666666666667</v>
      </c>
      <c r="W27" s="10">
        <f t="shared" si="42"/>
        <v>135.46666666666667</v>
      </c>
      <c r="X27" s="10">
        <f t="shared" si="42"/>
        <v>0</v>
      </c>
      <c r="Y27" s="10">
        <f t="shared" si="42"/>
        <v>32</v>
      </c>
      <c r="Z27" s="10">
        <f t="shared" si="42"/>
        <v>309.86666666666667</v>
      </c>
      <c r="AA27" s="3">
        <f t="shared" si="42"/>
        <v>67.626666666666665</v>
      </c>
      <c r="AB27" s="2">
        <f t="shared" si="42"/>
        <v>36.266666666666666</v>
      </c>
      <c r="AC27" s="10">
        <f t="shared" si="42"/>
        <v>0</v>
      </c>
      <c r="AD27" s="10">
        <f t="shared" si="42"/>
        <v>144.80000000000001</v>
      </c>
      <c r="AE27" s="10">
        <f t="shared" si="42"/>
        <v>0</v>
      </c>
      <c r="AF27" s="10">
        <f t="shared" si="42"/>
        <v>0</v>
      </c>
      <c r="AG27" s="10">
        <f t="shared" si="42"/>
        <v>122.66666666666667</v>
      </c>
      <c r="AH27" s="10">
        <f t="shared" si="42"/>
        <v>536.5333333333333</v>
      </c>
      <c r="AI27" s="3"/>
      <c r="AK27" s="117">
        <f t="shared" si="31"/>
        <v>3155.2533333333336</v>
      </c>
      <c r="AL27" s="110">
        <f t="shared" si="22"/>
        <v>12000</v>
      </c>
      <c r="AM27" s="78">
        <f t="shared" si="32"/>
        <v>0.26293777777777777</v>
      </c>
      <c r="AO27" s="86">
        <f t="shared" si="23"/>
        <v>506.66666666666669</v>
      </c>
      <c r="AP27" s="166">
        <f t="shared" si="24"/>
        <v>1</v>
      </c>
      <c r="AQ27" s="70">
        <f t="shared" si="25"/>
        <v>105.17511111111112</v>
      </c>
      <c r="AR27" s="19">
        <f t="shared" si="33"/>
        <v>400</v>
      </c>
      <c r="AS27" s="69">
        <f t="shared" si="34"/>
        <v>0.26293777777777783</v>
      </c>
      <c r="AT27" s="19">
        <f t="shared" si="38"/>
        <v>16.888888888888889</v>
      </c>
      <c r="AU27" s="78">
        <f t="shared" si="26"/>
        <v>5.2274736842105254</v>
      </c>
      <c r="AV27" s="166">
        <f t="shared" si="27"/>
        <v>1</v>
      </c>
      <c r="AW27" s="117">
        <f t="shared" si="28"/>
        <v>3155.2533333333331</v>
      </c>
      <c r="AX27" s="78">
        <f t="shared" si="29"/>
        <v>0.26293777777777777</v>
      </c>
    </row>
    <row r="28" spans="1:50" x14ac:dyDescent="0.25">
      <c r="A28" s="156">
        <v>98</v>
      </c>
      <c r="B28" s="18">
        <f t="shared" si="20"/>
        <v>10</v>
      </c>
      <c r="C28" s="88" t="str">
        <f t="shared" si="20"/>
        <v>Online</v>
      </c>
      <c r="D28" s="92" t="str">
        <f t="shared" si="20"/>
        <v>Market Places</v>
      </c>
      <c r="E28" s="10">
        <f t="shared" si="42"/>
        <v>0</v>
      </c>
      <c r="F28" s="10">
        <f t="shared" si="42"/>
        <v>0</v>
      </c>
      <c r="G28" s="2">
        <f t="shared" si="42"/>
        <v>377.06666666666666</v>
      </c>
      <c r="H28" s="10">
        <f t="shared" si="42"/>
        <v>-35.466666666666669</v>
      </c>
      <c r="I28" s="10">
        <f t="shared" si="42"/>
        <v>28</v>
      </c>
      <c r="J28" s="10">
        <f t="shared" si="42"/>
        <v>70.933333333333337</v>
      </c>
      <c r="K28" s="10">
        <f t="shared" si="42"/>
        <v>268.8</v>
      </c>
      <c r="L28" s="10">
        <f t="shared" si="42"/>
        <v>-240.8</v>
      </c>
      <c r="M28" s="3">
        <f t="shared" si="42"/>
        <v>0</v>
      </c>
      <c r="N28" s="2">
        <f t="shared" si="42"/>
        <v>940.33333333333337</v>
      </c>
      <c r="O28" s="10">
        <f t="shared" si="42"/>
        <v>45.733333333333334</v>
      </c>
      <c r="P28" s="10">
        <f t="shared" si="42"/>
        <v>0</v>
      </c>
      <c r="Q28" s="10">
        <f t="shared" si="42"/>
        <v>154.93333333333334</v>
      </c>
      <c r="R28" s="10">
        <f t="shared" si="42"/>
        <v>-475.56</v>
      </c>
      <c r="S28" s="10">
        <f t="shared" si="42"/>
        <v>0</v>
      </c>
      <c r="T28" s="3">
        <f t="shared" si="42"/>
        <v>0</v>
      </c>
      <c r="U28" s="2">
        <f t="shared" si="42"/>
        <v>296.8</v>
      </c>
      <c r="V28" s="10">
        <f t="shared" si="42"/>
        <v>119.46666666666667</v>
      </c>
      <c r="W28" s="10">
        <f t="shared" si="42"/>
        <v>-530.79999999999995</v>
      </c>
      <c r="X28" s="10">
        <f t="shared" si="42"/>
        <v>0</v>
      </c>
      <c r="Y28" s="10">
        <f t="shared" si="42"/>
        <v>0</v>
      </c>
      <c r="Z28" s="10">
        <f t="shared" si="42"/>
        <v>123.2</v>
      </c>
      <c r="AA28" s="3">
        <f t="shared" si="42"/>
        <v>0</v>
      </c>
      <c r="AB28" s="2">
        <f t="shared" si="42"/>
        <v>140</v>
      </c>
      <c r="AC28" s="10">
        <f t="shared" si="42"/>
        <v>0</v>
      </c>
      <c r="AD28" s="10">
        <f t="shared" si="42"/>
        <v>370.26666666666665</v>
      </c>
      <c r="AE28" s="10">
        <f t="shared" si="42"/>
        <v>0</v>
      </c>
      <c r="AF28" s="10">
        <f t="shared" si="42"/>
        <v>-20.533333333333335</v>
      </c>
      <c r="AG28" s="10">
        <f t="shared" si="42"/>
        <v>0</v>
      </c>
      <c r="AH28" s="10">
        <f t="shared" si="42"/>
        <v>0</v>
      </c>
      <c r="AI28" s="3"/>
      <c r="AK28" s="117">
        <f t="shared" ref="AK28" si="43">SUM(E28:AI28)</f>
        <v>1632.3733333333337</v>
      </c>
      <c r="AL28" s="110">
        <f t="shared" si="22"/>
        <v>1632.3733333333332</v>
      </c>
      <c r="AM28" s="78">
        <f t="shared" ref="AM28" si="44">IF(AL28&lt;&gt;0,AK28/AL28,0)</f>
        <v>1.0000000000000002</v>
      </c>
      <c r="AO28" s="86">
        <f t="shared" si="23"/>
        <v>4319.2266666666665</v>
      </c>
      <c r="AP28" s="166">
        <f t="shared" si="24"/>
        <v>1</v>
      </c>
      <c r="AQ28" s="70">
        <f t="shared" ref="AQ28" si="45">AVERAGE(E28:AI28)</f>
        <v>54.412444444444453</v>
      </c>
      <c r="AR28" s="19">
        <f t="shared" ref="AR28" si="46">AL28/$AR$2</f>
        <v>54.412444444444439</v>
      </c>
      <c r="AS28" s="69">
        <f t="shared" ref="AS28" si="47">IF(AR28&lt;&gt;0,AQ28/AR28,0)</f>
        <v>1.0000000000000002</v>
      </c>
      <c r="AT28" s="19">
        <f t="shared" ref="AT28" si="48">AO28/$AR$2</f>
        <v>143.97422222222221</v>
      </c>
      <c r="AU28" s="78">
        <f t="shared" si="26"/>
        <v>-0.62206814800180288</v>
      </c>
      <c r="AV28" s="166">
        <f t="shared" si="27"/>
        <v>1</v>
      </c>
      <c r="AW28" s="117">
        <f t="shared" si="28"/>
        <v>1632.373333333333</v>
      </c>
      <c r="AX28" s="78">
        <f t="shared" ref="AX28" si="49">IF(AL28&lt;&gt;0,AW28/AL28,0)</f>
        <v>0.99999999999999989</v>
      </c>
    </row>
    <row r="29" spans="1:50" x14ac:dyDescent="0.25">
      <c r="B29" s="109"/>
      <c r="C29" s="89"/>
      <c r="D29" s="68"/>
      <c r="E29" s="105"/>
      <c r="F29" s="105"/>
      <c r="G29" s="106"/>
      <c r="H29" s="105"/>
      <c r="I29" s="105"/>
      <c r="J29" s="105"/>
      <c r="K29" s="105"/>
      <c r="L29" s="105"/>
      <c r="M29" s="107"/>
      <c r="N29" s="106"/>
      <c r="O29" s="105"/>
      <c r="P29" s="105"/>
      <c r="Q29" s="105"/>
      <c r="R29" s="105"/>
      <c r="S29" s="105"/>
      <c r="T29" s="107"/>
      <c r="U29" s="106"/>
      <c r="V29" s="105"/>
      <c r="W29" s="105"/>
      <c r="X29" s="105"/>
      <c r="Y29" s="105"/>
      <c r="Z29" s="105"/>
      <c r="AA29" s="107"/>
      <c r="AB29" s="106"/>
      <c r="AC29" s="105"/>
      <c r="AD29" s="105"/>
      <c r="AE29" s="105"/>
      <c r="AF29" s="105"/>
      <c r="AG29" s="105"/>
      <c r="AH29" s="105"/>
      <c r="AI29" s="107"/>
      <c r="AK29" s="118"/>
      <c r="AL29" s="111"/>
      <c r="AM29" s="79"/>
      <c r="AO29" s="86"/>
      <c r="AQ29" s="67"/>
      <c r="AR29" s="20"/>
      <c r="AS29" s="21"/>
      <c r="AT29" s="20"/>
      <c r="AU29" s="79"/>
      <c r="AW29" s="118"/>
      <c r="AX29" s="79"/>
    </row>
    <row r="30" spans="1:50" ht="15.75" thickBot="1" x14ac:dyDescent="0.3">
      <c r="B30" s="18"/>
      <c r="C30" s="88"/>
      <c r="D30" s="93" t="s">
        <v>311</v>
      </c>
      <c r="E30" s="22">
        <f t="shared" ref="E30:AH30" si="50">SUM(E19:E29)</f>
        <v>4176.7199999999993</v>
      </c>
      <c r="F30" s="103">
        <f t="shared" si="50"/>
        <v>7406.4400000000005</v>
      </c>
      <c r="G30" s="104">
        <f t="shared" si="50"/>
        <v>2571.12</v>
      </c>
      <c r="H30" s="22">
        <f t="shared" si="50"/>
        <v>2215.1733333333332</v>
      </c>
      <c r="I30" s="22">
        <f t="shared" si="50"/>
        <v>3995.0666666666666</v>
      </c>
      <c r="J30" s="22">
        <f t="shared" si="50"/>
        <v>3395.6933333333332</v>
      </c>
      <c r="K30" s="22">
        <f t="shared" si="50"/>
        <v>4054.2133333333336</v>
      </c>
      <c r="L30" s="22">
        <f t="shared" si="50"/>
        <v>8350.8266666666677</v>
      </c>
      <c r="M30" s="103">
        <f t="shared" si="50"/>
        <v>5397.8533333333335</v>
      </c>
      <c r="N30" s="104">
        <f t="shared" si="50"/>
        <v>5064.5999999999995</v>
      </c>
      <c r="O30" s="22">
        <f t="shared" si="50"/>
        <v>4299.0133333333333</v>
      </c>
      <c r="P30" s="22">
        <f t="shared" si="50"/>
        <v>2520.1333333333332</v>
      </c>
      <c r="Q30" s="22">
        <f t="shared" si="50"/>
        <v>4186.5333333333328</v>
      </c>
      <c r="R30" s="22">
        <f t="shared" si="50"/>
        <v>3329.4800000000005</v>
      </c>
      <c r="S30" s="22">
        <f t="shared" si="50"/>
        <v>3456.5333333333333</v>
      </c>
      <c r="T30" s="103">
        <f t="shared" si="50"/>
        <v>2101.1466666666665</v>
      </c>
      <c r="U30" s="104">
        <f t="shared" si="50"/>
        <v>989.4666666666667</v>
      </c>
      <c r="V30" s="22">
        <f t="shared" si="50"/>
        <v>3490.7066666666669</v>
      </c>
      <c r="W30" s="22">
        <f t="shared" si="50"/>
        <v>3075.0133333333333</v>
      </c>
      <c r="X30" s="22">
        <f t="shared" si="50"/>
        <v>2687.666666666667</v>
      </c>
      <c r="Y30" s="22">
        <f t="shared" si="50"/>
        <v>2143.4666666666667</v>
      </c>
      <c r="Z30" s="22">
        <f t="shared" si="50"/>
        <v>6419.04</v>
      </c>
      <c r="AA30" s="103">
        <f t="shared" si="50"/>
        <v>3971.0133333333333</v>
      </c>
      <c r="AB30" s="104">
        <f t="shared" si="50"/>
        <v>3538.4933333333338</v>
      </c>
      <c r="AC30" s="22">
        <f t="shared" si="50"/>
        <v>1033.5733333333333</v>
      </c>
      <c r="AD30" s="22">
        <f t="shared" si="50"/>
        <v>3415.9733333333334</v>
      </c>
      <c r="AE30" s="22">
        <f t="shared" si="50"/>
        <v>1979.4666666666667</v>
      </c>
      <c r="AF30" s="22">
        <f t="shared" si="50"/>
        <v>2928.6933333333336</v>
      </c>
      <c r="AG30" s="22">
        <f t="shared" si="50"/>
        <v>5367.2053333333342</v>
      </c>
      <c r="AH30" s="22">
        <f t="shared" si="50"/>
        <v>4781.2666666666664</v>
      </c>
      <c r="AI30" s="103"/>
      <c r="AK30" s="119">
        <f>SUM(AK19:AK29)</f>
        <v>112341.59199999999</v>
      </c>
      <c r="AL30" s="112">
        <f>SUM(AL19:AL29)</f>
        <v>226965.70666666667</v>
      </c>
      <c r="AM30" s="80">
        <f>IF(AL30&lt;&gt;0,AK30/AL30,0)</f>
        <v>0.49497165739223564</v>
      </c>
      <c r="AO30" s="122">
        <f>SUM(AO19:AO27)</f>
        <v>10268.017333333333</v>
      </c>
      <c r="AQ30" s="113">
        <f>AVERAGE(E30:AI30)</f>
        <v>3744.719733333332</v>
      </c>
      <c r="AR30" s="114">
        <f>AL30/$AR$2</f>
        <v>7565.5235555555555</v>
      </c>
      <c r="AS30" s="115">
        <f>IF(AR30&lt;&gt;0,AQ30/AR30,0)</f>
        <v>0.49497165739223553</v>
      </c>
      <c r="AT30" s="114">
        <f t="shared" ref="AT30" si="51">AO30/$AR$2</f>
        <v>342.26724444444443</v>
      </c>
      <c r="AU30" s="80">
        <f>IFERROR(SUMPRODUCT($AP19:$AP28,$AV19:$AV28,AW19:AW28)/SUMPRODUCT($AP19:$AP28,$AV19:$AV28,AO19:AO28)-1,0)</f>
        <v>0.68191971926522466</v>
      </c>
      <c r="AW30" s="119">
        <f>SUM(AW19:AW29)</f>
        <v>112341.59199999998</v>
      </c>
      <c r="AX30" s="80">
        <f>IF(AL30&lt;&gt;0,AW30/AL30,0)</f>
        <v>0.49497165739223559</v>
      </c>
    </row>
    <row r="31" spans="1:50" ht="15.75" thickBot="1" x14ac:dyDescent="0.3">
      <c r="B31" s="23"/>
      <c r="C31" s="94"/>
      <c r="D31" s="95" t="str">
        <f>B2</f>
        <v xml:space="preserve">USD rate : </v>
      </c>
      <c r="E31" s="11">
        <f t="shared" ref="E31:AH31" si="52">$C$2</f>
        <v>37.5</v>
      </c>
      <c r="F31" s="13">
        <f t="shared" si="52"/>
        <v>37.5</v>
      </c>
      <c r="G31" s="87">
        <f t="shared" si="52"/>
        <v>37.5</v>
      </c>
      <c r="H31" s="12">
        <f t="shared" si="52"/>
        <v>37.5</v>
      </c>
      <c r="I31" s="12">
        <f t="shared" si="52"/>
        <v>37.5</v>
      </c>
      <c r="J31" s="12">
        <f t="shared" si="52"/>
        <v>37.5</v>
      </c>
      <c r="K31" s="12">
        <f t="shared" si="52"/>
        <v>37.5</v>
      </c>
      <c r="L31" s="12">
        <f t="shared" si="52"/>
        <v>37.5</v>
      </c>
      <c r="M31" s="13">
        <f t="shared" si="52"/>
        <v>37.5</v>
      </c>
      <c r="N31" s="87">
        <f t="shared" si="52"/>
        <v>37.5</v>
      </c>
      <c r="O31" s="12">
        <f t="shared" si="52"/>
        <v>37.5</v>
      </c>
      <c r="P31" s="12">
        <f t="shared" si="52"/>
        <v>37.5</v>
      </c>
      <c r="Q31" s="12">
        <f t="shared" si="52"/>
        <v>37.5</v>
      </c>
      <c r="R31" s="12">
        <f t="shared" si="52"/>
        <v>37.5</v>
      </c>
      <c r="S31" s="12">
        <f t="shared" si="52"/>
        <v>37.5</v>
      </c>
      <c r="T31" s="13">
        <f t="shared" si="52"/>
        <v>37.5</v>
      </c>
      <c r="U31" s="87">
        <f t="shared" si="52"/>
        <v>37.5</v>
      </c>
      <c r="V31" s="12">
        <f t="shared" si="52"/>
        <v>37.5</v>
      </c>
      <c r="W31" s="12">
        <f t="shared" si="52"/>
        <v>37.5</v>
      </c>
      <c r="X31" s="12">
        <f t="shared" si="52"/>
        <v>37.5</v>
      </c>
      <c r="Y31" s="12">
        <f t="shared" si="52"/>
        <v>37.5</v>
      </c>
      <c r="Z31" s="12">
        <f t="shared" si="52"/>
        <v>37.5</v>
      </c>
      <c r="AA31" s="13">
        <f t="shared" si="52"/>
        <v>37.5</v>
      </c>
      <c r="AB31" s="87">
        <f t="shared" si="52"/>
        <v>37.5</v>
      </c>
      <c r="AC31" s="12">
        <f t="shared" si="52"/>
        <v>37.5</v>
      </c>
      <c r="AD31" s="12">
        <f t="shared" si="52"/>
        <v>37.5</v>
      </c>
      <c r="AE31" s="12">
        <f t="shared" si="52"/>
        <v>37.5</v>
      </c>
      <c r="AF31" s="12">
        <f t="shared" si="52"/>
        <v>37.5</v>
      </c>
      <c r="AG31" s="12">
        <f t="shared" si="52"/>
        <v>37.5</v>
      </c>
      <c r="AH31" s="12">
        <f t="shared" si="52"/>
        <v>37.5</v>
      </c>
      <c r="AI31" s="13"/>
      <c r="AK31" s="24"/>
      <c r="AL31" s="121">
        <f>$C$2</f>
        <v>37.5</v>
      </c>
      <c r="AO31" s="121">
        <f t="shared" ref="AO31" si="53">$C$2</f>
        <v>37.5</v>
      </c>
    </row>
    <row r="32" spans="1:50" ht="11.45" customHeight="1" x14ac:dyDescent="0.25"/>
    <row r="33" spans="2:50" x14ac:dyDescent="0.25">
      <c r="D33" s="116" t="s">
        <v>271</v>
      </c>
    </row>
    <row r="34" spans="2:50" ht="8.4499999999999993" customHeight="1" thickBot="1" x14ac:dyDescent="0.3"/>
    <row r="35" spans="2:50" ht="15.75" thickBot="1" x14ac:dyDescent="0.3">
      <c r="B35" s="25"/>
      <c r="C35" s="25"/>
      <c r="D35" s="26"/>
      <c r="E35" s="27">
        <f t="shared" ref="E35:AH35" si="54">E4</f>
        <v>1</v>
      </c>
      <c r="F35" s="28">
        <f t="shared" si="54"/>
        <v>2</v>
      </c>
      <c r="G35" s="29">
        <f t="shared" si="54"/>
        <v>3</v>
      </c>
      <c r="H35" s="30">
        <f t="shared" si="54"/>
        <v>4</v>
      </c>
      <c r="I35" s="30">
        <f t="shared" si="54"/>
        <v>5</v>
      </c>
      <c r="J35" s="30">
        <f t="shared" si="54"/>
        <v>6</v>
      </c>
      <c r="K35" s="30">
        <f t="shared" si="54"/>
        <v>7</v>
      </c>
      <c r="L35" s="30">
        <f t="shared" si="54"/>
        <v>8</v>
      </c>
      <c r="M35" s="31">
        <f t="shared" si="54"/>
        <v>9</v>
      </c>
      <c r="N35" s="29">
        <f t="shared" si="54"/>
        <v>10</v>
      </c>
      <c r="O35" s="30">
        <f t="shared" si="54"/>
        <v>11</v>
      </c>
      <c r="P35" s="30">
        <f t="shared" si="54"/>
        <v>12</v>
      </c>
      <c r="Q35" s="30">
        <f t="shared" si="54"/>
        <v>13</v>
      </c>
      <c r="R35" s="30">
        <f t="shared" si="54"/>
        <v>14</v>
      </c>
      <c r="S35" s="30">
        <f t="shared" si="54"/>
        <v>15</v>
      </c>
      <c r="T35" s="31">
        <f t="shared" si="54"/>
        <v>16</v>
      </c>
      <c r="U35" s="29">
        <f t="shared" si="54"/>
        <v>17</v>
      </c>
      <c r="V35" s="30">
        <f t="shared" si="54"/>
        <v>18</v>
      </c>
      <c r="W35" s="30">
        <f t="shared" si="54"/>
        <v>19</v>
      </c>
      <c r="X35" s="30">
        <f t="shared" si="54"/>
        <v>20</v>
      </c>
      <c r="Y35" s="30">
        <f t="shared" si="54"/>
        <v>21</v>
      </c>
      <c r="Z35" s="30">
        <f t="shared" si="54"/>
        <v>22</v>
      </c>
      <c r="AA35" s="31">
        <f t="shared" si="54"/>
        <v>23</v>
      </c>
      <c r="AB35" s="29">
        <f t="shared" si="54"/>
        <v>24</v>
      </c>
      <c r="AC35" s="30">
        <f t="shared" si="54"/>
        <v>25</v>
      </c>
      <c r="AD35" s="30">
        <f t="shared" si="54"/>
        <v>26</v>
      </c>
      <c r="AE35" s="30">
        <f t="shared" si="54"/>
        <v>27</v>
      </c>
      <c r="AF35" s="30">
        <f t="shared" si="54"/>
        <v>28</v>
      </c>
      <c r="AG35" s="30">
        <f t="shared" si="54"/>
        <v>29</v>
      </c>
      <c r="AH35" s="30">
        <f t="shared" si="54"/>
        <v>30</v>
      </c>
      <c r="AI35" s="32"/>
      <c r="AJ35" s="35"/>
      <c r="AK35" s="144" t="s">
        <v>468</v>
      </c>
      <c r="AL35" s="34"/>
      <c r="AM35" s="35"/>
      <c r="AN35" s="35"/>
      <c r="AO35" s="33"/>
      <c r="AP35" s="35"/>
      <c r="AQ35" s="34"/>
      <c r="AR35" s="33"/>
      <c r="AS35" s="36"/>
      <c r="AT35" s="34"/>
      <c r="AU35" s="34"/>
      <c r="AV35" s="35"/>
      <c r="AW35" s="33"/>
      <c r="AX35" s="76"/>
    </row>
    <row r="36" spans="2:50" x14ac:dyDescent="0.25">
      <c r="B36" s="25"/>
      <c r="C36" s="25"/>
      <c r="D36" s="38" t="s">
        <v>8</v>
      </c>
      <c r="E36" s="39">
        <f t="shared" ref="E36:N40" si="55">IFERROR(SUMIF($C$19:$C$29,$D36,E$19:E$29)/E$30,0)</f>
        <v>0.73264507396553602</v>
      </c>
      <c r="F36" s="40">
        <f t="shared" si="55"/>
        <v>0.66112014229058313</v>
      </c>
      <c r="G36" s="39">
        <f t="shared" si="55"/>
        <v>0.32618729062302293</v>
      </c>
      <c r="H36" s="41">
        <f t="shared" si="55"/>
        <v>0.49850124595216028</v>
      </c>
      <c r="I36" s="41">
        <f t="shared" si="55"/>
        <v>0.40963855421686746</v>
      </c>
      <c r="J36" s="41">
        <f t="shared" si="55"/>
        <v>0.39516721180161546</v>
      </c>
      <c r="K36" s="41">
        <f t="shared" si="55"/>
        <v>8.4192247735688966E-2</v>
      </c>
      <c r="L36" s="41">
        <f t="shared" si="55"/>
        <v>0.47791516049508864</v>
      </c>
      <c r="M36" s="40">
        <f t="shared" si="55"/>
        <v>0.51820106264465626</v>
      </c>
      <c r="N36" s="39">
        <f t="shared" si="55"/>
        <v>0.41514301886295729</v>
      </c>
      <c r="O36" s="41">
        <f t="shared" ref="O36:X40" si="56">IFERROR(SUMIF($C$19:$C$29,$D36,O$19:O$29)/O$30,0)</f>
        <v>0.36304764504103265</v>
      </c>
      <c r="P36" s="41">
        <f t="shared" si="56"/>
        <v>0.25030421670811065</v>
      </c>
      <c r="Q36" s="41">
        <f t="shared" si="56"/>
        <v>0.46719959234370528</v>
      </c>
      <c r="R36" s="41">
        <f t="shared" si="56"/>
        <v>0.84201336745277533</v>
      </c>
      <c r="S36" s="41">
        <f t="shared" si="56"/>
        <v>0.42292856040734461</v>
      </c>
      <c r="T36" s="40">
        <f t="shared" si="56"/>
        <v>0.63182008554059377</v>
      </c>
      <c r="U36" s="39">
        <f t="shared" si="56"/>
        <v>7.8156582670799071E-2</v>
      </c>
      <c r="V36" s="41">
        <f t="shared" si="56"/>
        <v>0.39025526827423668</v>
      </c>
      <c r="W36" s="41">
        <f t="shared" si="56"/>
        <v>0.81294390051425258</v>
      </c>
      <c r="X36" s="41">
        <f t="shared" si="56"/>
        <v>0.35698871387820907</v>
      </c>
      <c r="Y36" s="41">
        <f t="shared" ref="Y36:AH40" si="57">IFERROR(SUMIF($C$19:$C$29,$D36,Y$19:Y$29)/Y$30,0)</f>
        <v>0.75068424981338633</v>
      </c>
      <c r="Z36" s="41">
        <f t="shared" si="57"/>
        <v>0.56211520725840625</v>
      </c>
      <c r="AA36" s="40">
        <f t="shared" si="57"/>
        <v>0.65291143150698727</v>
      </c>
      <c r="AB36" s="39">
        <f t="shared" si="57"/>
        <v>0.5446385844069227</v>
      </c>
      <c r="AC36" s="41">
        <f t="shared" si="57"/>
        <v>1.0546969736061302</v>
      </c>
      <c r="AD36" s="41">
        <f t="shared" si="57"/>
        <v>0.51111249892661148</v>
      </c>
      <c r="AE36" s="41">
        <f t="shared" si="57"/>
        <v>0.64421392967802782</v>
      </c>
      <c r="AF36" s="41">
        <f t="shared" si="57"/>
        <v>0.75351920310309028</v>
      </c>
      <c r="AG36" s="41">
        <f t="shared" si="57"/>
        <v>0.67526141475489165</v>
      </c>
      <c r="AH36" s="41">
        <f t="shared" si="57"/>
        <v>0.54687042485254966</v>
      </c>
      <c r="AI36" s="42"/>
      <c r="AJ36" s="44"/>
      <c r="AK36" s="145">
        <f>IFERROR(SUMIF($C$19:$C$29,$D36,AK$19:AK$29)/AK$30,0)</f>
        <v>0.52557133069647088</v>
      </c>
      <c r="AL36" s="43"/>
      <c r="AM36" s="44"/>
      <c r="AN36" s="44"/>
      <c r="AO36" s="43"/>
      <c r="AP36" s="37"/>
      <c r="AQ36" s="43"/>
      <c r="AR36" s="43"/>
      <c r="AS36" s="44"/>
      <c r="AT36" s="43"/>
      <c r="AU36" s="43"/>
      <c r="AV36" s="44"/>
      <c r="AW36" s="43"/>
      <c r="AX36" s="81"/>
    </row>
    <row r="37" spans="2:50" x14ac:dyDescent="0.25">
      <c r="B37" s="25"/>
      <c r="C37" s="25"/>
      <c r="D37" s="45" t="s">
        <v>272</v>
      </c>
      <c r="E37" s="46">
        <f t="shared" si="55"/>
        <v>0.22668505430098262</v>
      </c>
      <c r="F37" s="47">
        <f t="shared" si="55"/>
        <v>0.29192612555199704</v>
      </c>
      <c r="G37" s="46">
        <f t="shared" si="55"/>
        <v>0.52715807378366897</v>
      </c>
      <c r="H37" s="48">
        <f t="shared" si="55"/>
        <v>0.51750954026171014</v>
      </c>
      <c r="I37" s="48">
        <f t="shared" si="55"/>
        <v>0.58335280178887294</v>
      </c>
      <c r="J37" s="48">
        <f t="shared" si="55"/>
        <v>0.48420941035115062</v>
      </c>
      <c r="K37" s="48">
        <f t="shared" si="55"/>
        <v>0.76495234587227767</v>
      </c>
      <c r="L37" s="48">
        <f t="shared" si="55"/>
        <v>0.54517237415217956</v>
      </c>
      <c r="M37" s="47">
        <f t="shared" si="55"/>
        <v>0.48179893735534379</v>
      </c>
      <c r="N37" s="46">
        <f t="shared" si="55"/>
        <v>0.39918914293988345</v>
      </c>
      <c r="O37" s="48">
        <f t="shared" si="56"/>
        <v>0.58146675516242496</v>
      </c>
      <c r="P37" s="48">
        <f t="shared" si="56"/>
        <v>0.74969578329188946</v>
      </c>
      <c r="Q37" s="48">
        <f t="shared" si="56"/>
        <v>0.50955125959425462</v>
      </c>
      <c r="R37" s="48">
        <f t="shared" si="56"/>
        <v>0.24907993640648585</v>
      </c>
      <c r="S37" s="48">
        <f t="shared" si="56"/>
        <v>0.5770714395926555</v>
      </c>
      <c r="T37" s="47">
        <f t="shared" si="56"/>
        <v>0.36817991445940634</v>
      </c>
      <c r="U37" s="46">
        <f t="shared" si="56"/>
        <v>0.62188384314782374</v>
      </c>
      <c r="V37" s="48">
        <f t="shared" si="56"/>
        <v>0.51379472351348143</v>
      </c>
      <c r="W37" s="48">
        <f t="shared" si="56"/>
        <v>0.31561922766730549</v>
      </c>
      <c r="X37" s="48">
        <f t="shared" si="56"/>
        <v>0.64301128612179081</v>
      </c>
      <c r="Y37" s="48">
        <f t="shared" si="57"/>
        <v>0.23438666334909181</v>
      </c>
      <c r="Z37" s="48">
        <f t="shared" si="57"/>
        <v>0.37041883729238845</v>
      </c>
      <c r="AA37" s="47">
        <f t="shared" si="57"/>
        <v>0.33005849052802644</v>
      </c>
      <c r="AB37" s="46">
        <f t="shared" si="57"/>
        <v>0.4055473704439177</v>
      </c>
      <c r="AC37" s="48">
        <f t="shared" si="57"/>
        <v>-5.4696973606130191E-2</v>
      </c>
      <c r="AD37" s="48">
        <f t="shared" si="57"/>
        <v>0.33810568388512013</v>
      </c>
      <c r="AE37" s="48">
        <f t="shared" si="57"/>
        <v>0.35578607032197224</v>
      </c>
      <c r="AF37" s="48">
        <f t="shared" si="57"/>
        <v>0.25349188716697318</v>
      </c>
      <c r="AG37" s="48">
        <f t="shared" si="57"/>
        <v>0.30188373639018584</v>
      </c>
      <c r="AH37" s="48">
        <f t="shared" si="57"/>
        <v>0.34091384430903948</v>
      </c>
      <c r="AI37" s="49"/>
      <c r="AJ37" s="44"/>
      <c r="AK37" s="146">
        <f>IFERROR(SUMIF($C$19:$C$29,$D37,AK$19:AK$29)/AK$30,0)</f>
        <v>0.43181198049368341</v>
      </c>
      <c r="AL37" s="43"/>
      <c r="AM37" s="44"/>
      <c r="AN37" s="44"/>
      <c r="AO37" s="43"/>
      <c r="AP37" s="37"/>
      <c r="AQ37" s="43"/>
      <c r="AR37" s="43"/>
      <c r="AS37" s="44"/>
      <c r="AT37" s="43"/>
      <c r="AU37" s="43"/>
      <c r="AV37" s="44"/>
      <c r="AW37" s="43"/>
      <c r="AX37" s="81"/>
    </row>
    <row r="38" spans="2:50" x14ac:dyDescent="0.25">
      <c r="B38" s="25"/>
      <c r="C38" s="25"/>
      <c r="D38" s="45" t="s">
        <v>12</v>
      </c>
      <c r="E38" s="46">
        <f t="shared" si="55"/>
        <v>0</v>
      </c>
      <c r="F38" s="47">
        <f t="shared" si="55"/>
        <v>0</v>
      </c>
      <c r="G38" s="46">
        <f t="shared" si="55"/>
        <v>0</v>
      </c>
      <c r="H38" s="48">
        <f t="shared" si="55"/>
        <v>0</v>
      </c>
      <c r="I38" s="48">
        <f t="shared" si="55"/>
        <v>0</v>
      </c>
      <c r="J38" s="48">
        <f t="shared" si="55"/>
        <v>0</v>
      </c>
      <c r="K38" s="48">
        <f t="shared" si="55"/>
        <v>0</v>
      </c>
      <c r="L38" s="48">
        <f t="shared" si="55"/>
        <v>0</v>
      </c>
      <c r="M38" s="47">
        <f t="shared" si="55"/>
        <v>0</v>
      </c>
      <c r="N38" s="46">
        <f t="shared" si="55"/>
        <v>0</v>
      </c>
      <c r="O38" s="48">
        <f t="shared" si="56"/>
        <v>0</v>
      </c>
      <c r="P38" s="48">
        <f t="shared" si="56"/>
        <v>0</v>
      </c>
      <c r="Q38" s="48">
        <f t="shared" si="56"/>
        <v>0</v>
      </c>
      <c r="R38" s="48">
        <f t="shared" si="56"/>
        <v>0</v>
      </c>
      <c r="S38" s="48">
        <f t="shared" si="56"/>
        <v>0</v>
      </c>
      <c r="T38" s="47">
        <f t="shared" si="56"/>
        <v>0</v>
      </c>
      <c r="U38" s="46">
        <f t="shared" si="56"/>
        <v>0</v>
      </c>
      <c r="V38" s="48">
        <f t="shared" si="56"/>
        <v>0</v>
      </c>
      <c r="W38" s="48">
        <f t="shared" si="56"/>
        <v>0</v>
      </c>
      <c r="X38" s="48">
        <f t="shared" si="56"/>
        <v>0</v>
      </c>
      <c r="Y38" s="48">
        <f t="shared" si="57"/>
        <v>0</v>
      </c>
      <c r="Z38" s="48">
        <f t="shared" si="57"/>
        <v>0</v>
      </c>
      <c r="AA38" s="47">
        <f t="shared" si="57"/>
        <v>0</v>
      </c>
      <c r="AB38" s="46">
        <f t="shared" si="57"/>
        <v>0</v>
      </c>
      <c r="AC38" s="48">
        <f t="shared" si="57"/>
        <v>0</v>
      </c>
      <c r="AD38" s="48">
        <f t="shared" si="57"/>
        <v>0</v>
      </c>
      <c r="AE38" s="48">
        <f t="shared" si="57"/>
        <v>0</v>
      </c>
      <c r="AF38" s="48">
        <f t="shared" si="57"/>
        <v>0</v>
      </c>
      <c r="AG38" s="48">
        <f t="shared" si="57"/>
        <v>0</v>
      </c>
      <c r="AH38" s="48">
        <f t="shared" si="57"/>
        <v>0</v>
      </c>
      <c r="AI38" s="49"/>
      <c r="AJ38" s="44"/>
      <c r="AK38" s="146">
        <f>IFERROR(SUMIF($C$19:$C$29,$D38,AK$19:AK$29)/AK$30,0)</f>
        <v>0</v>
      </c>
      <c r="AL38" s="43"/>
      <c r="AM38" s="44"/>
      <c r="AN38" s="44"/>
      <c r="AO38" s="43"/>
      <c r="AP38" s="37"/>
      <c r="AQ38" s="43"/>
      <c r="AR38" s="43"/>
      <c r="AS38" s="44"/>
      <c r="AT38" s="43"/>
      <c r="AU38" s="43"/>
      <c r="AV38" s="44"/>
      <c r="AW38" s="43"/>
      <c r="AX38" s="81"/>
    </row>
    <row r="39" spans="2:50" x14ac:dyDescent="0.25">
      <c r="B39" s="25"/>
      <c r="C39" s="25"/>
      <c r="D39" s="45" t="s">
        <v>10</v>
      </c>
      <c r="E39" s="46">
        <f t="shared" si="55"/>
        <v>4.0669871733481466E-2</v>
      </c>
      <c r="F39" s="47">
        <f t="shared" si="55"/>
        <v>4.6953732157419756E-2</v>
      </c>
      <c r="G39" s="46">
        <f t="shared" si="55"/>
        <v>0</v>
      </c>
      <c r="H39" s="48">
        <f t="shared" si="55"/>
        <v>0</v>
      </c>
      <c r="I39" s="48">
        <f t="shared" si="55"/>
        <v>0</v>
      </c>
      <c r="J39" s="48">
        <f t="shared" si="55"/>
        <v>9.9734173089835371E-2</v>
      </c>
      <c r="K39" s="48">
        <f t="shared" si="55"/>
        <v>8.4554011300178242E-2</v>
      </c>
      <c r="L39" s="48">
        <f t="shared" si="55"/>
        <v>5.7479339370792824E-3</v>
      </c>
      <c r="M39" s="47">
        <f t="shared" si="55"/>
        <v>0</v>
      </c>
      <c r="N39" s="46">
        <f t="shared" si="55"/>
        <v>0</v>
      </c>
      <c r="O39" s="48">
        <f t="shared" si="56"/>
        <v>4.4847499891447963E-2</v>
      </c>
      <c r="P39" s="48">
        <f t="shared" si="56"/>
        <v>0</v>
      </c>
      <c r="Q39" s="48">
        <f t="shared" si="56"/>
        <v>-1.3758399949042965E-2</v>
      </c>
      <c r="R39" s="48">
        <f t="shared" si="56"/>
        <v>5.1739811221772368E-2</v>
      </c>
      <c r="S39" s="48">
        <f t="shared" si="56"/>
        <v>0</v>
      </c>
      <c r="T39" s="47">
        <f t="shared" si="56"/>
        <v>0</v>
      </c>
      <c r="U39" s="46">
        <f t="shared" si="56"/>
        <v>0</v>
      </c>
      <c r="V39" s="48">
        <f t="shared" si="56"/>
        <v>6.1725801461404183E-2</v>
      </c>
      <c r="W39" s="48">
        <f t="shared" si="56"/>
        <v>4.405400952190993E-2</v>
      </c>
      <c r="X39" s="48">
        <f t="shared" si="56"/>
        <v>0</v>
      </c>
      <c r="Y39" s="48">
        <f t="shared" si="57"/>
        <v>1.4929086837521772E-2</v>
      </c>
      <c r="Z39" s="48">
        <f t="shared" si="57"/>
        <v>4.8273054330034815E-2</v>
      </c>
      <c r="AA39" s="47">
        <f t="shared" si="57"/>
        <v>1.7030077964986266E-2</v>
      </c>
      <c r="AB39" s="46">
        <f t="shared" si="57"/>
        <v>1.0249183268208313E-2</v>
      </c>
      <c r="AC39" s="48">
        <f t="shared" si="57"/>
        <v>0</v>
      </c>
      <c r="AD39" s="48">
        <f t="shared" si="57"/>
        <v>4.2389089688444098E-2</v>
      </c>
      <c r="AE39" s="48">
        <f t="shared" si="57"/>
        <v>0</v>
      </c>
      <c r="AF39" s="48">
        <f t="shared" si="57"/>
        <v>0</v>
      </c>
      <c r="AG39" s="48">
        <f t="shared" si="57"/>
        <v>2.2854848854922383E-2</v>
      </c>
      <c r="AH39" s="48">
        <f t="shared" si="57"/>
        <v>0.11221573083841102</v>
      </c>
      <c r="AI39" s="49"/>
      <c r="AJ39" s="44"/>
      <c r="AK39" s="146">
        <f>IFERROR(SUMIF($C$19:$C$29,$D39,AK$19:AK$29)/AK$30,0)</f>
        <v>2.8086243724704682E-2</v>
      </c>
      <c r="AL39" s="43"/>
      <c r="AM39" s="44"/>
      <c r="AN39" s="44"/>
      <c r="AO39" s="43"/>
      <c r="AP39" s="37"/>
      <c r="AQ39" s="43"/>
      <c r="AR39" s="43"/>
      <c r="AS39" s="44"/>
      <c r="AT39" s="43"/>
      <c r="AU39" s="43"/>
      <c r="AV39" s="44"/>
      <c r="AW39" s="43"/>
      <c r="AX39" s="81"/>
    </row>
    <row r="40" spans="2:50" ht="15.75" thickBot="1" x14ac:dyDescent="0.3">
      <c r="B40" s="25"/>
      <c r="C40" s="25"/>
      <c r="D40" s="50" t="s">
        <v>561</v>
      </c>
      <c r="E40" s="51">
        <f t="shared" si="55"/>
        <v>0</v>
      </c>
      <c r="F40" s="52">
        <f t="shared" si="55"/>
        <v>0</v>
      </c>
      <c r="G40" s="51">
        <f t="shared" si="55"/>
        <v>0.14665463559330824</v>
      </c>
      <c r="H40" s="53">
        <f t="shared" si="55"/>
        <v>-1.60107862138704E-2</v>
      </c>
      <c r="I40" s="53">
        <f t="shared" si="55"/>
        <v>7.0086439942595872E-3</v>
      </c>
      <c r="J40" s="53">
        <f t="shared" si="55"/>
        <v>2.088920475739859E-2</v>
      </c>
      <c r="K40" s="53">
        <f t="shared" si="55"/>
        <v>6.630139509185505E-2</v>
      </c>
      <c r="L40" s="53">
        <f t="shared" si="55"/>
        <v>-2.8835468584347736E-2</v>
      </c>
      <c r="M40" s="52">
        <f t="shared" si="55"/>
        <v>0</v>
      </c>
      <c r="N40" s="51">
        <f t="shared" si="55"/>
        <v>0.1856678381971594</v>
      </c>
      <c r="O40" s="53">
        <f t="shared" si="56"/>
        <v>1.0638099905094503E-2</v>
      </c>
      <c r="P40" s="53">
        <f t="shared" si="56"/>
        <v>0</v>
      </c>
      <c r="Q40" s="53">
        <f t="shared" si="56"/>
        <v>3.7007548011083163E-2</v>
      </c>
      <c r="R40" s="53">
        <f t="shared" si="56"/>
        <v>-0.14283311508103366</v>
      </c>
      <c r="S40" s="53">
        <f t="shared" si="56"/>
        <v>0</v>
      </c>
      <c r="T40" s="52">
        <f t="shared" si="56"/>
        <v>0</v>
      </c>
      <c r="U40" s="51">
        <f t="shared" si="56"/>
        <v>0.2999595741813772</v>
      </c>
      <c r="V40" s="53">
        <f t="shared" si="56"/>
        <v>3.4224206750877569E-2</v>
      </c>
      <c r="W40" s="53">
        <f t="shared" si="56"/>
        <v>-0.17261713770346793</v>
      </c>
      <c r="X40" s="53">
        <f t="shared" si="56"/>
        <v>0</v>
      </c>
      <c r="Y40" s="53">
        <f t="shared" si="57"/>
        <v>0</v>
      </c>
      <c r="Z40" s="53">
        <f t="shared" si="57"/>
        <v>1.9192901119170467E-2</v>
      </c>
      <c r="AA40" s="52">
        <f t="shared" si="57"/>
        <v>0</v>
      </c>
      <c r="AB40" s="51">
        <f t="shared" si="57"/>
        <v>3.9564861880951208E-2</v>
      </c>
      <c r="AC40" s="53">
        <f t="shared" si="57"/>
        <v>0</v>
      </c>
      <c r="AD40" s="53">
        <f t="shared" si="57"/>
        <v>0.10839272749982434</v>
      </c>
      <c r="AE40" s="53">
        <f t="shared" si="57"/>
        <v>0</v>
      </c>
      <c r="AF40" s="53">
        <f t="shared" si="57"/>
        <v>-7.0110902700635551E-3</v>
      </c>
      <c r="AG40" s="53">
        <f t="shared" si="57"/>
        <v>0</v>
      </c>
      <c r="AH40" s="53">
        <f t="shared" si="57"/>
        <v>0</v>
      </c>
      <c r="AI40" s="54"/>
      <c r="AJ40" s="44"/>
      <c r="AK40" s="147">
        <f>IFERROR(SUMIF($C$19:$C$29,$D40,AK$19:AK$29)/AK$30,0)</f>
        <v>1.4530445085141163E-2</v>
      </c>
      <c r="AL40" s="43"/>
      <c r="AM40" s="44"/>
      <c r="AN40" s="44"/>
      <c r="AO40" s="43"/>
      <c r="AP40" s="44"/>
      <c r="AQ40" s="43"/>
      <c r="AR40" s="43"/>
      <c r="AS40" s="44"/>
      <c r="AT40" s="43"/>
      <c r="AU40" s="43"/>
      <c r="AV40" s="44"/>
      <c r="AW40" s="43"/>
      <c r="AX40" s="81"/>
    </row>
    <row r="41" spans="2:50" x14ac:dyDescent="0.25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2:50" x14ac:dyDescent="0.25">
      <c r="D42" s="116" t="s">
        <v>273</v>
      </c>
    </row>
    <row r="43" spans="2:50" ht="8.4499999999999993" customHeight="1" x14ac:dyDescent="0.25"/>
    <row r="44" spans="2:50" x14ac:dyDescent="0.25">
      <c r="B44" s="25"/>
      <c r="C44" s="25"/>
      <c r="D44" s="55" t="s">
        <v>8</v>
      </c>
      <c r="E44" s="56">
        <f t="shared" ref="E44:AH44" si="58">IFERROR(SUMIF($C$19:$C$29,$D36,E$19:E$29),0)</f>
        <v>3060.0533333333333</v>
      </c>
      <c r="F44" s="57">
        <f t="shared" si="58"/>
        <v>4896.5466666666671</v>
      </c>
      <c r="G44" s="56">
        <f t="shared" si="58"/>
        <v>838.66666666666674</v>
      </c>
      <c r="H44" s="58">
        <f t="shared" si="58"/>
        <v>1104.2666666666667</v>
      </c>
      <c r="I44" s="58">
        <f t="shared" si="58"/>
        <v>1636.5333333333333</v>
      </c>
      <c r="J44" s="58">
        <f t="shared" si="58"/>
        <v>1341.8666666666668</v>
      </c>
      <c r="K44" s="58">
        <f t="shared" si="58"/>
        <v>341.33333333333337</v>
      </c>
      <c r="L44" s="58">
        <f t="shared" si="58"/>
        <v>3990.9866666666667</v>
      </c>
      <c r="M44" s="57">
        <f t="shared" si="58"/>
        <v>2797.1733333333332</v>
      </c>
      <c r="N44" s="56">
        <f t="shared" si="58"/>
        <v>2102.5333333333333</v>
      </c>
      <c r="O44" s="58">
        <f t="shared" si="58"/>
        <v>1560.7466666666667</v>
      </c>
      <c r="P44" s="58">
        <f t="shared" si="58"/>
        <v>630.79999999999995</v>
      </c>
      <c r="Q44" s="58">
        <f t="shared" si="58"/>
        <v>1955.9466666666667</v>
      </c>
      <c r="R44" s="58">
        <f t="shared" si="58"/>
        <v>2803.4666666666667</v>
      </c>
      <c r="S44" s="58">
        <f t="shared" si="58"/>
        <v>1461.8666666666668</v>
      </c>
      <c r="T44" s="57">
        <f t="shared" si="58"/>
        <v>1327.5466666666666</v>
      </c>
      <c r="U44" s="56">
        <f t="shared" si="58"/>
        <v>77.333333333333329</v>
      </c>
      <c r="V44" s="58">
        <f t="shared" si="58"/>
        <v>1362.2666666666667</v>
      </c>
      <c r="W44" s="58">
        <f t="shared" si="58"/>
        <v>2499.8133333333335</v>
      </c>
      <c r="X44" s="58">
        <f t="shared" si="58"/>
        <v>959.4666666666667</v>
      </c>
      <c r="Y44" s="58">
        <f t="shared" si="58"/>
        <v>1609.0666666666666</v>
      </c>
      <c r="Z44" s="58">
        <f t="shared" si="58"/>
        <v>3608.24</v>
      </c>
      <c r="AA44" s="57">
        <f t="shared" si="58"/>
        <v>2592.7199999999998</v>
      </c>
      <c r="AB44" s="56">
        <f t="shared" si="58"/>
        <v>1927.2000000000003</v>
      </c>
      <c r="AC44" s="58">
        <f t="shared" si="58"/>
        <v>1090.1066666666666</v>
      </c>
      <c r="AD44" s="58">
        <f t="shared" si="58"/>
        <v>1745.9466666666667</v>
      </c>
      <c r="AE44" s="58">
        <f t="shared" si="58"/>
        <v>1275.2</v>
      </c>
      <c r="AF44" s="58">
        <f t="shared" si="58"/>
        <v>2206.8266666666668</v>
      </c>
      <c r="AG44" s="58">
        <f t="shared" si="58"/>
        <v>3624.2666666666669</v>
      </c>
      <c r="AH44" s="58">
        <f t="shared" si="58"/>
        <v>2614.7333333333336</v>
      </c>
      <c r="AI44" s="57"/>
      <c r="AJ44" s="44"/>
      <c r="AK44" s="43"/>
      <c r="AL44" s="43"/>
      <c r="AM44" s="44"/>
      <c r="AN44" s="44"/>
      <c r="AO44" s="43"/>
      <c r="AP44" s="37"/>
      <c r="AQ44" s="43"/>
      <c r="AR44" s="43"/>
      <c r="AS44" s="44"/>
      <c r="AT44" s="43"/>
      <c r="AU44" s="43"/>
      <c r="AV44" s="44"/>
      <c r="AW44" s="43"/>
      <c r="AX44" s="81"/>
    </row>
    <row r="45" spans="2:50" x14ac:dyDescent="0.25">
      <c r="B45" s="25"/>
      <c r="C45" s="25"/>
      <c r="D45" s="59" t="s">
        <v>9</v>
      </c>
      <c r="E45" s="60">
        <f t="shared" ref="E45:AH45" si="59">IFERROR(SUMIF($C$19:$C$29,$D37,E$19:E$29),0)</f>
        <v>946.8</v>
      </c>
      <c r="F45" s="61">
        <f t="shared" si="59"/>
        <v>2162.1333333333332</v>
      </c>
      <c r="G45" s="60">
        <f t="shared" si="59"/>
        <v>1355.3866666666668</v>
      </c>
      <c r="H45" s="62">
        <f t="shared" si="59"/>
        <v>1146.3733333333332</v>
      </c>
      <c r="I45" s="62">
        <f t="shared" si="59"/>
        <v>2330.5333333333333</v>
      </c>
      <c r="J45" s="62">
        <f t="shared" si="59"/>
        <v>1644.2266666666665</v>
      </c>
      <c r="K45" s="62">
        <f t="shared" si="59"/>
        <v>3101.2799999999997</v>
      </c>
      <c r="L45" s="62">
        <f t="shared" si="59"/>
        <v>4552.6399999999994</v>
      </c>
      <c r="M45" s="61">
        <f t="shared" si="59"/>
        <v>2600.6800000000003</v>
      </c>
      <c r="N45" s="60">
        <f t="shared" si="59"/>
        <v>2021.7333333333336</v>
      </c>
      <c r="O45" s="62">
        <f t="shared" si="59"/>
        <v>2499.7333333333336</v>
      </c>
      <c r="P45" s="62">
        <f t="shared" si="59"/>
        <v>1889.3333333333335</v>
      </c>
      <c r="Q45" s="62">
        <f t="shared" si="59"/>
        <v>2133.2533333333331</v>
      </c>
      <c r="R45" s="62">
        <f t="shared" si="59"/>
        <v>829.30666666666662</v>
      </c>
      <c r="S45" s="62">
        <f t="shared" si="59"/>
        <v>1994.6666666666667</v>
      </c>
      <c r="T45" s="61">
        <f t="shared" si="59"/>
        <v>773.6</v>
      </c>
      <c r="U45" s="60">
        <f t="shared" si="59"/>
        <v>615.33333333333337</v>
      </c>
      <c r="V45" s="62">
        <f t="shared" si="59"/>
        <v>1793.5066666666667</v>
      </c>
      <c r="W45" s="62">
        <f t="shared" si="59"/>
        <v>970.5333333333333</v>
      </c>
      <c r="X45" s="62">
        <f t="shared" si="59"/>
        <v>1728.2</v>
      </c>
      <c r="Y45" s="62">
        <f t="shared" si="59"/>
        <v>502.4</v>
      </c>
      <c r="Z45" s="62">
        <f t="shared" si="59"/>
        <v>2377.7333333333331</v>
      </c>
      <c r="AA45" s="61">
        <f t="shared" si="59"/>
        <v>1310.6666666666667</v>
      </c>
      <c r="AB45" s="60">
        <f t="shared" si="59"/>
        <v>1435.0266666666666</v>
      </c>
      <c r="AC45" s="62">
        <f t="shared" si="59"/>
        <v>-56.533333333333331</v>
      </c>
      <c r="AD45" s="62">
        <f t="shared" si="59"/>
        <v>1154.96</v>
      </c>
      <c r="AE45" s="62">
        <f t="shared" si="59"/>
        <v>704.26666666666665</v>
      </c>
      <c r="AF45" s="62">
        <f t="shared" si="59"/>
        <v>742.4</v>
      </c>
      <c r="AG45" s="62">
        <f t="shared" si="59"/>
        <v>1620.2719999999999</v>
      </c>
      <c r="AH45" s="62">
        <f t="shared" si="59"/>
        <v>1630</v>
      </c>
      <c r="AI45" s="61"/>
      <c r="AJ45" s="44"/>
      <c r="AK45" s="43"/>
      <c r="AL45" s="43"/>
      <c r="AM45" s="44"/>
      <c r="AN45" s="44"/>
      <c r="AO45" s="43"/>
      <c r="AP45" s="37"/>
      <c r="AQ45" s="43"/>
      <c r="AR45" s="43"/>
      <c r="AS45" s="44"/>
      <c r="AT45" s="43"/>
      <c r="AU45" s="43"/>
      <c r="AV45" s="44"/>
      <c r="AW45" s="43"/>
      <c r="AX45" s="81"/>
    </row>
    <row r="46" spans="2:50" x14ac:dyDescent="0.25">
      <c r="B46" s="25"/>
      <c r="C46" s="25"/>
      <c r="D46" s="59" t="s">
        <v>12</v>
      </c>
      <c r="E46" s="60">
        <f t="shared" ref="E46:AH47" si="60">IFERROR(SUMIF($C$19:$C$29,$D38,E$19:E$29),0)</f>
        <v>0</v>
      </c>
      <c r="F46" s="61">
        <f t="shared" si="60"/>
        <v>0</v>
      </c>
      <c r="G46" s="60">
        <f t="shared" si="60"/>
        <v>0</v>
      </c>
      <c r="H46" s="62">
        <f t="shared" si="60"/>
        <v>0</v>
      </c>
      <c r="I46" s="62">
        <f t="shared" si="60"/>
        <v>0</v>
      </c>
      <c r="J46" s="62">
        <f t="shared" si="60"/>
        <v>0</v>
      </c>
      <c r="K46" s="62">
        <f t="shared" si="60"/>
        <v>0</v>
      </c>
      <c r="L46" s="62">
        <f t="shared" si="60"/>
        <v>0</v>
      </c>
      <c r="M46" s="61">
        <f t="shared" si="60"/>
        <v>0</v>
      </c>
      <c r="N46" s="60">
        <f t="shared" si="60"/>
        <v>0</v>
      </c>
      <c r="O46" s="62">
        <f t="shared" si="60"/>
        <v>0</v>
      </c>
      <c r="P46" s="62">
        <f t="shared" si="60"/>
        <v>0</v>
      </c>
      <c r="Q46" s="62">
        <f t="shared" si="60"/>
        <v>0</v>
      </c>
      <c r="R46" s="62">
        <f t="shared" si="60"/>
        <v>0</v>
      </c>
      <c r="S46" s="62">
        <f t="shared" si="60"/>
        <v>0</v>
      </c>
      <c r="T46" s="61">
        <f t="shared" si="60"/>
        <v>0</v>
      </c>
      <c r="U46" s="60">
        <f t="shared" si="60"/>
        <v>0</v>
      </c>
      <c r="V46" s="62">
        <f t="shared" si="60"/>
        <v>0</v>
      </c>
      <c r="W46" s="62">
        <f t="shared" si="60"/>
        <v>0</v>
      </c>
      <c r="X46" s="62">
        <f t="shared" si="60"/>
        <v>0</v>
      </c>
      <c r="Y46" s="62">
        <f t="shared" si="60"/>
        <v>0</v>
      </c>
      <c r="Z46" s="62">
        <f t="shared" si="60"/>
        <v>0</v>
      </c>
      <c r="AA46" s="61">
        <f t="shared" si="60"/>
        <v>0</v>
      </c>
      <c r="AB46" s="60">
        <f t="shared" si="60"/>
        <v>0</v>
      </c>
      <c r="AC46" s="62">
        <f t="shared" si="60"/>
        <v>0</v>
      </c>
      <c r="AD46" s="62">
        <f t="shared" si="60"/>
        <v>0</v>
      </c>
      <c r="AE46" s="62">
        <f t="shared" si="60"/>
        <v>0</v>
      </c>
      <c r="AF46" s="62">
        <f t="shared" si="60"/>
        <v>0</v>
      </c>
      <c r="AG46" s="62">
        <f t="shared" si="60"/>
        <v>0</v>
      </c>
      <c r="AH46" s="62">
        <f t="shared" si="60"/>
        <v>0</v>
      </c>
      <c r="AI46" s="61"/>
      <c r="AJ46" s="44"/>
      <c r="AK46" s="43"/>
      <c r="AL46" s="43"/>
      <c r="AM46" s="44"/>
      <c r="AN46" s="44"/>
      <c r="AO46" s="43"/>
      <c r="AP46" s="37"/>
      <c r="AQ46" s="43"/>
      <c r="AR46" s="43"/>
      <c r="AS46" s="44"/>
      <c r="AT46" s="43"/>
      <c r="AU46" s="43"/>
      <c r="AV46" s="44"/>
      <c r="AW46" s="43"/>
      <c r="AX46" s="81"/>
    </row>
    <row r="47" spans="2:50" x14ac:dyDescent="0.25">
      <c r="B47" s="25"/>
      <c r="C47" s="25"/>
      <c r="D47" s="59" t="s">
        <v>10</v>
      </c>
      <c r="E47" s="60">
        <f t="shared" si="60"/>
        <v>169.86666666666667</v>
      </c>
      <c r="F47" s="61">
        <f t="shared" si="60"/>
        <v>347.76</v>
      </c>
      <c r="G47" s="60">
        <f t="shared" si="60"/>
        <v>0</v>
      </c>
      <c r="H47" s="62">
        <f t="shared" si="60"/>
        <v>0</v>
      </c>
      <c r="I47" s="62">
        <f t="shared" si="60"/>
        <v>0</v>
      </c>
      <c r="J47" s="62">
        <f t="shared" si="60"/>
        <v>338.66666666666669</v>
      </c>
      <c r="K47" s="62">
        <f t="shared" si="60"/>
        <v>342.8</v>
      </c>
      <c r="L47" s="62">
        <f t="shared" si="60"/>
        <v>48</v>
      </c>
      <c r="M47" s="61">
        <f t="shared" si="60"/>
        <v>0</v>
      </c>
      <c r="N47" s="60">
        <f t="shared" si="60"/>
        <v>0</v>
      </c>
      <c r="O47" s="62">
        <f t="shared" si="60"/>
        <v>192.8</v>
      </c>
      <c r="P47" s="62">
        <f t="shared" si="60"/>
        <v>0</v>
      </c>
      <c r="Q47" s="62">
        <f t="shared" si="60"/>
        <v>-57.6</v>
      </c>
      <c r="R47" s="62">
        <f t="shared" si="60"/>
        <v>172.26666666666668</v>
      </c>
      <c r="S47" s="62">
        <f t="shared" si="60"/>
        <v>0</v>
      </c>
      <c r="T47" s="61">
        <f t="shared" si="60"/>
        <v>0</v>
      </c>
      <c r="U47" s="60">
        <f t="shared" si="60"/>
        <v>0</v>
      </c>
      <c r="V47" s="62">
        <f t="shared" si="60"/>
        <v>215.46666666666667</v>
      </c>
      <c r="W47" s="62">
        <f t="shared" si="60"/>
        <v>135.46666666666667</v>
      </c>
      <c r="X47" s="62">
        <f t="shared" si="60"/>
        <v>0</v>
      </c>
      <c r="Y47" s="62">
        <f t="shared" si="60"/>
        <v>32</v>
      </c>
      <c r="Z47" s="62">
        <f t="shared" si="60"/>
        <v>309.86666666666667</v>
      </c>
      <c r="AA47" s="61">
        <f t="shared" si="60"/>
        <v>67.626666666666665</v>
      </c>
      <c r="AB47" s="60">
        <f t="shared" si="60"/>
        <v>36.266666666666666</v>
      </c>
      <c r="AC47" s="62">
        <f t="shared" si="60"/>
        <v>0</v>
      </c>
      <c r="AD47" s="62">
        <f t="shared" si="60"/>
        <v>144.80000000000001</v>
      </c>
      <c r="AE47" s="62">
        <f t="shared" si="60"/>
        <v>0</v>
      </c>
      <c r="AF47" s="62">
        <f t="shared" si="60"/>
        <v>0</v>
      </c>
      <c r="AG47" s="62">
        <f t="shared" si="60"/>
        <v>122.66666666666667</v>
      </c>
      <c r="AH47" s="62">
        <f t="shared" si="60"/>
        <v>536.5333333333333</v>
      </c>
      <c r="AI47" s="61"/>
      <c r="AJ47" s="44"/>
      <c r="AK47" s="43"/>
      <c r="AL47" s="43"/>
      <c r="AM47" s="44"/>
      <c r="AN47" s="44"/>
      <c r="AO47" s="43"/>
      <c r="AP47" s="37"/>
      <c r="AQ47" s="43"/>
      <c r="AR47" s="43"/>
      <c r="AS47" s="44"/>
      <c r="AT47" s="43"/>
      <c r="AU47" s="43"/>
      <c r="AV47" s="44"/>
      <c r="AW47" s="43"/>
      <c r="AX47" s="81"/>
    </row>
    <row r="48" spans="2:50" x14ac:dyDescent="0.25">
      <c r="B48" s="25"/>
      <c r="C48" s="25"/>
      <c r="D48" s="63" t="s">
        <v>561</v>
      </c>
      <c r="E48" s="64">
        <f t="shared" ref="E48:AH48" si="61">IFERROR(SUMIF($C$19:$C$29,$D40,E$19:E$29),0)</f>
        <v>0</v>
      </c>
      <c r="F48" s="65">
        <f t="shared" si="61"/>
        <v>0</v>
      </c>
      <c r="G48" s="64">
        <f t="shared" si="61"/>
        <v>377.06666666666666</v>
      </c>
      <c r="H48" s="66">
        <f t="shared" si="61"/>
        <v>-35.466666666666669</v>
      </c>
      <c r="I48" s="66">
        <f t="shared" si="61"/>
        <v>28</v>
      </c>
      <c r="J48" s="66">
        <f t="shared" si="61"/>
        <v>70.933333333333337</v>
      </c>
      <c r="K48" s="66">
        <f t="shared" si="61"/>
        <v>268.8</v>
      </c>
      <c r="L48" s="66">
        <f t="shared" si="61"/>
        <v>-240.8</v>
      </c>
      <c r="M48" s="65">
        <f t="shared" si="61"/>
        <v>0</v>
      </c>
      <c r="N48" s="64">
        <f t="shared" si="61"/>
        <v>940.33333333333337</v>
      </c>
      <c r="O48" s="66">
        <f t="shared" si="61"/>
        <v>45.733333333333334</v>
      </c>
      <c r="P48" s="66">
        <f t="shared" si="61"/>
        <v>0</v>
      </c>
      <c r="Q48" s="66">
        <f t="shared" si="61"/>
        <v>154.93333333333334</v>
      </c>
      <c r="R48" s="66">
        <f t="shared" si="61"/>
        <v>-475.56</v>
      </c>
      <c r="S48" s="66">
        <f t="shared" si="61"/>
        <v>0</v>
      </c>
      <c r="T48" s="65">
        <f t="shared" si="61"/>
        <v>0</v>
      </c>
      <c r="U48" s="64">
        <f t="shared" si="61"/>
        <v>296.8</v>
      </c>
      <c r="V48" s="66">
        <f t="shared" si="61"/>
        <v>119.46666666666667</v>
      </c>
      <c r="W48" s="66">
        <f t="shared" si="61"/>
        <v>-530.79999999999995</v>
      </c>
      <c r="X48" s="66">
        <f t="shared" si="61"/>
        <v>0</v>
      </c>
      <c r="Y48" s="66">
        <f t="shared" si="61"/>
        <v>0</v>
      </c>
      <c r="Z48" s="66">
        <f t="shared" si="61"/>
        <v>123.2</v>
      </c>
      <c r="AA48" s="65">
        <f t="shared" si="61"/>
        <v>0</v>
      </c>
      <c r="AB48" s="64">
        <f t="shared" si="61"/>
        <v>140</v>
      </c>
      <c r="AC48" s="66">
        <f t="shared" si="61"/>
        <v>0</v>
      </c>
      <c r="AD48" s="66">
        <f t="shared" si="61"/>
        <v>370.26666666666665</v>
      </c>
      <c r="AE48" s="66">
        <f t="shared" si="61"/>
        <v>0</v>
      </c>
      <c r="AF48" s="66">
        <f t="shared" si="61"/>
        <v>-20.533333333333335</v>
      </c>
      <c r="AG48" s="66">
        <f t="shared" si="61"/>
        <v>0</v>
      </c>
      <c r="AH48" s="66">
        <f t="shared" si="61"/>
        <v>0</v>
      </c>
      <c r="AI48" s="65"/>
      <c r="AJ48" s="44"/>
      <c r="AK48" s="43"/>
      <c r="AL48" s="43"/>
      <c r="AM48" s="44"/>
      <c r="AN48" s="44"/>
      <c r="AO48" s="43"/>
      <c r="AP48" s="44"/>
      <c r="AQ48" s="43"/>
      <c r="AR48" s="43"/>
      <c r="AS48" s="44"/>
      <c r="AT48" s="43"/>
      <c r="AU48" s="43"/>
      <c r="AV48" s="44"/>
      <c r="AW48" s="43"/>
      <c r="AX48" s="81"/>
    </row>
  </sheetData>
  <mergeCells count="5">
    <mergeCell ref="AK1:AM1"/>
    <mergeCell ref="AK2:AM2"/>
    <mergeCell ref="AK3:AM3"/>
    <mergeCell ref="AW3:AX3"/>
    <mergeCell ref="AQ3:AU3"/>
  </mergeCells>
  <pageMargins left="0.11811023622047245" right="0.11811023622047245" top="0.15748031496062992" bottom="0.15748031496062992" header="0.31496062992125984" footer="0.31496062992125984"/>
  <pageSetup paperSize="0" scale="10" orientation="landscape" horizontalDpi="203" verticalDpi="20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X48"/>
  <sheetViews>
    <sheetView showGridLines="0" workbookViewId="0">
      <pane xSplit="4" ySplit="4" topLeftCell="Y5" activePane="bottomRight" state="frozen"/>
      <selection activeCell="AQ15" sqref="AQ15:AU15"/>
      <selection pane="topRight" activeCell="AQ15" sqref="AQ15:AU15"/>
      <selection pane="bottomLeft" activeCell="AQ15" sqref="AQ15:AU15"/>
      <selection pane="bottomRight" activeCell="AX38" sqref="AX38"/>
    </sheetView>
  </sheetViews>
  <sheetFormatPr defaultRowHeight="15" x14ac:dyDescent="0.25"/>
  <cols>
    <col min="1" max="1" width="3.7109375" style="156" customWidth="1"/>
    <col min="2" max="3" width="7.7109375" style="14" customWidth="1"/>
    <col min="4" max="4" width="30.7109375" customWidth="1"/>
    <col min="5" max="35" width="7.7109375" customWidth="1"/>
    <col min="36" max="36" width="1.7109375" customWidth="1"/>
    <col min="37" max="38" width="12.7109375" style="15" customWidth="1"/>
    <col min="39" max="39" width="12.42578125" customWidth="1"/>
    <col min="40" max="40" width="1.7109375" customWidth="1"/>
    <col min="41" max="41" width="12.7109375" style="15" customWidth="1"/>
    <col min="42" max="42" width="1.7109375" customWidth="1"/>
    <col min="43" max="44" width="9.7109375" style="15" customWidth="1"/>
    <col min="45" max="45" width="9.7109375" customWidth="1"/>
    <col min="46" max="46" width="9.7109375" style="15" customWidth="1"/>
    <col min="47" max="47" width="7.7109375" style="15" customWidth="1"/>
    <col min="48" max="48" width="1.7109375" customWidth="1"/>
    <col min="49" max="49" width="12.7109375" style="15" customWidth="1"/>
    <col min="50" max="50" width="9.7109375" style="77" customWidth="1"/>
  </cols>
  <sheetData>
    <row r="1" spans="1:50" ht="15.75" customHeight="1" x14ac:dyDescent="0.25">
      <c r="AK1" s="172">
        <v>2023</v>
      </c>
      <c r="AL1" s="172"/>
      <c r="AM1" s="172"/>
      <c r="AT1" s="71" t="s">
        <v>309</v>
      </c>
      <c r="AU1" s="85">
        <f ca="1">YEAR(NOW())</f>
        <v>2023</v>
      </c>
      <c r="AW1" s="71"/>
    </row>
    <row r="2" spans="1:50" ht="15.75" customHeight="1" thickBot="1" x14ac:dyDescent="0.3">
      <c r="B2" s="7" t="s">
        <v>270</v>
      </c>
      <c r="C2" s="6">
        <v>37.5</v>
      </c>
      <c r="AK2" s="173" t="s">
        <v>281</v>
      </c>
      <c r="AL2" s="173"/>
      <c r="AM2" s="173"/>
      <c r="AQ2" s="71" t="s">
        <v>266</v>
      </c>
      <c r="AR2" s="72">
        <f>DAY(EOMONTH(AK3,0))</f>
        <v>31</v>
      </c>
      <c r="AT2" s="71" t="s">
        <v>310</v>
      </c>
      <c r="AU2" s="85">
        <f ca="1">AU1-1</f>
        <v>2022</v>
      </c>
      <c r="AW2" s="71"/>
    </row>
    <row r="3" spans="1:50" ht="17.100000000000001" customHeight="1" thickBot="1" x14ac:dyDescent="0.3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K3" s="174">
        <v>45047</v>
      </c>
      <c r="AL3" s="174"/>
      <c r="AM3" s="174"/>
      <c r="AQ3" s="177" t="s">
        <v>465</v>
      </c>
      <c r="AR3" s="178"/>
      <c r="AS3" s="178"/>
      <c r="AT3" s="178"/>
      <c r="AU3" s="179"/>
      <c r="AW3" s="175" t="s">
        <v>458</v>
      </c>
      <c r="AX3" s="176"/>
    </row>
    <row r="4" spans="1:50" s="17" customFormat="1" ht="45" customHeight="1" thickBot="1" x14ac:dyDescent="0.3">
      <c r="A4" s="157"/>
      <c r="B4" s="90" t="s">
        <v>267</v>
      </c>
      <c r="C4" s="91" t="s">
        <v>268</v>
      </c>
      <c r="D4" s="102" t="s">
        <v>269</v>
      </c>
      <c r="E4" s="28">
        <v>1</v>
      </c>
      <c r="F4" s="74">
        <f>E4+1</f>
        <v>2</v>
      </c>
      <c r="G4" s="28">
        <f t="shared" ref="G4:AI4" si="0">F4+1</f>
        <v>3</v>
      </c>
      <c r="H4" s="28">
        <f t="shared" si="0"/>
        <v>4</v>
      </c>
      <c r="I4" s="28">
        <f t="shared" si="0"/>
        <v>5</v>
      </c>
      <c r="J4" s="28">
        <f t="shared" si="0"/>
        <v>6</v>
      </c>
      <c r="K4" s="28">
        <f t="shared" si="0"/>
        <v>7</v>
      </c>
      <c r="L4" s="28">
        <f t="shared" si="0"/>
        <v>8</v>
      </c>
      <c r="M4" s="28">
        <f t="shared" si="0"/>
        <v>9</v>
      </c>
      <c r="N4" s="73">
        <f t="shared" si="0"/>
        <v>10</v>
      </c>
      <c r="O4" s="28">
        <f t="shared" si="0"/>
        <v>11</v>
      </c>
      <c r="P4" s="28">
        <f t="shared" si="0"/>
        <v>12</v>
      </c>
      <c r="Q4" s="28">
        <f t="shared" si="0"/>
        <v>13</v>
      </c>
      <c r="R4" s="28">
        <f t="shared" si="0"/>
        <v>14</v>
      </c>
      <c r="S4" s="28">
        <f t="shared" si="0"/>
        <v>15</v>
      </c>
      <c r="T4" s="74">
        <f t="shared" si="0"/>
        <v>16</v>
      </c>
      <c r="U4" s="73">
        <f t="shared" si="0"/>
        <v>17</v>
      </c>
      <c r="V4" s="28">
        <f t="shared" si="0"/>
        <v>18</v>
      </c>
      <c r="W4" s="28">
        <f t="shared" si="0"/>
        <v>19</v>
      </c>
      <c r="X4" s="28">
        <f t="shared" si="0"/>
        <v>20</v>
      </c>
      <c r="Y4" s="28">
        <f t="shared" si="0"/>
        <v>21</v>
      </c>
      <c r="Z4" s="28">
        <f t="shared" si="0"/>
        <v>22</v>
      </c>
      <c r="AA4" s="74">
        <f t="shared" si="0"/>
        <v>23</v>
      </c>
      <c r="AB4" s="28">
        <f t="shared" si="0"/>
        <v>24</v>
      </c>
      <c r="AC4" s="28">
        <f t="shared" si="0"/>
        <v>25</v>
      </c>
      <c r="AD4" s="28">
        <f t="shared" si="0"/>
        <v>26</v>
      </c>
      <c r="AE4" s="28">
        <f t="shared" si="0"/>
        <v>27</v>
      </c>
      <c r="AF4" s="28">
        <f t="shared" si="0"/>
        <v>28</v>
      </c>
      <c r="AG4" s="28">
        <f t="shared" si="0"/>
        <v>29</v>
      </c>
      <c r="AH4" s="28">
        <f t="shared" si="0"/>
        <v>30</v>
      </c>
      <c r="AI4" s="74">
        <f t="shared" si="0"/>
        <v>31</v>
      </c>
      <c r="AJ4" s="16"/>
      <c r="AK4" s="82" t="s">
        <v>462</v>
      </c>
      <c r="AL4" s="83" t="s">
        <v>463</v>
      </c>
      <c r="AM4" s="84" t="s">
        <v>276</v>
      </c>
      <c r="AN4" s="16"/>
      <c r="AO4" s="75" t="s">
        <v>466</v>
      </c>
      <c r="AQ4" s="98" t="s">
        <v>277</v>
      </c>
      <c r="AR4" s="99" t="s">
        <v>278</v>
      </c>
      <c r="AS4" s="100" t="s">
        <v>279</v>
      </c>
      <c r="AT4" s="99" t="s">
        <v>280</v>
      </c>
      <c r="AU4" s="101" t="s">
        <v>563</v>
      </c>
      <c r="AV4" s="16"/>
      <c r="AW4" s="98" t="s">
        <v>459</v>
      </c>
      <c r="AX4" s="101" t="s">
        <v>460</v>
      </c>
    </row>
    <row r="5" spans="1:50" x14ac:dyDescent="0.25">
      <c r="A5" s="156">
        <v>12</v>
      </c>
      <c r="B5" s="96">
        <v>1</v>
      </c>
      <c r="C5" s="97" t="s">
        <v>8</v>
      </c>
      <c r="D5" s="108" t="s">
        <v>2</v>
      </c>
      <c r="E5" s="5">
        <v>37275</v>
      </c>
      <c r="F5" s="5">
        <v>7400</v>
      </c>
      <c r="G5" s="4">
        <v>8190</v>
      </c>
      <c r="H5" s="5">
        <v>39616</v>
      </c>
      <c r="I5" s="5">
        <v>29090</v>
      </c>
      <c r="J5" s="5">
        <v>57180</v>
      </c>
      <c r="K5" s="5">
        <v>39980</v>
      </c>
      <c r="L5" s="5">
        <v>16200</v>
      </c>
      <c r="M5" s="9">
        <v>0</v>
      </c>
      <c r="N5" s="4">
        <v>10460</v>
      </c>
      <c r="O5" s="5">
        <v>6760</v>
      </c>
      <c r="P5" s="5">
        <v>13830</v>
      </c>
      <c r="Q5" s="5">
        <v>70020</v>
      </c>
      <c r="R5" s="5">
        <v>57280</v>
      </c>
      <c r="S5" s="5">
        <v>23940</v>
      </c>
      <c r="T5" s="9">
        <v>15800</v>
      </c>
      <c r="U5" s="4">
        <v>24375</v>
      </c>
      <c r="V5" s="5">
        <v>18250</v>
      </c>
      <c r="W5" s="5">
        <v>51495</v>
      </c>
      <c r="X5" s="5">
        <v>7400</v>
      </c>
      <c r="Y5" s="5">
        <v>75365.5</v>
      </c>
      <c r="Z5" s="5">
        <v>23640</v>
      </c>
      <c r="AA5" s="9">
        <v>22470</v>
      </c>
      <c r="AB5" s="4">
        <v>19750</v>
      </c>
      <c r="AC5" s="5">
        <v>23734</v>
      </c>
      <c r="AD5" s="5">
        <v>14410</v>
      </c>
      <c r="AE5" s="5">
        <v>40940</v>
      </c>
      <c r="AF5" s="5">
        <v>58350</v>
      </c>
      <c r="AG5" s="5">
        <v>19400</v>
      </c>
      <c r="AH5" s="5">
        <v>14290</v>
      </c>
      <c r="AI5" s="9">
        <v>36270</v>
      </c>
      <c r="AK5" s="132">
        <f>SUM(E5:AI5)</f>
        <v>883160.5</v>
      </c>
      <c r="AL5" s="133">
        <v>1000000</v>
      </c>
      <c r="AM5" s="134">
        <f>IF(AL5&lt;&gt;0,AK5/AL5,0)</f>
        <v>0.88316050000000001</v>
      </c>
      <c r="AO5" s="120">
        <v>541634.5</v>
      </c>
      <c r="AP5" s="166">
        <f>SIGN(AO5)</f>
        <v>1</v>
      </c>
      <c r="AQ5" s="136">
        <f t="shared" ref="AQ5:AQ13" si="1">AVERAGE(E5:AI5)</f>
        <v>28489.048387096773</v>
      </c>
      <c r="AR5" s="137">
        <f t="shared" ref="AR5:AR13" si="2">AL5/$AR$2</f>
        <v>32258.064516129034</v>
      </c>
      <c r="AS5" s="138">
        <f>IF(AR5&lt;&gt;0,AQ5/AR5,0)</f>
        <v>0.8831604999999999</v>
      </c>
      <c r="AT5" s="137">
        <f t="shared" ref="AT5:AT13" si="3">AO5/$AR$2</f>
        <v>17472.080645161292</v>
      </c>
      <c r="AU5" s="134">
        <f t="shared" ref="AU5:AU14" si="4">IFERROR(AW5/AO5-1,0)</f>
        <v>0.63054698325162084</v>
      </c>
      <c r="AV5" s="166">
        <f>SIGN(AW5)</f>
        <v>1</v>
      </c>
      <c r="AW5" s="132">
        <f t="shared" ref="AW5:AW13" si="5">AK5/COUNTIF($E$16:$AI$16,"&lt;&gt;0")*$AR$2</f>
        <v>883160.5</v>
      </c>
      <c r="AX5" s="134">
        <f t="shared" ref="AX5:AX14" si="6">IF(AL5&lt;&gt;0,AW5/AL5,0)</f>
        <v>0.88316050000000001</v>
      </c>
    </row>
    <row r="6" spans="1:50" x14ac:dyDescent="0.25">
      <c r="A6" s="156">
        <v>15</v>
      </c>
      <c r="B6" s="18">
        <v>2</v>
      </c>
      <c r="C6" s="88" t="s">
        <v>8</v>
      </c>
      <c r="D6" s="92" t="s">
        <v>3</v>
      </c>
      <c r="E6" s="10">
        <v>28640</v>
      </c>
      <c r="F6" s="10">
        <v>6100</v>
      </c>
      <c r="G6" s="2">
        <v>33790</v>
      </c>
      <c r="H6" s="10">
        <v>0</v>
      </c>
      <c r="I6" s="10">
        <v>8300</v>
      </c>
      <c r="J6" s="10">
        <v>16760</v>
      </c>
      <c r="K6" s="10">
        <v>13700</v>
      </c>
      <c r="L6" s="10">
        <v>1905</v>
      </c>
      <c r="M6" s="3">
        <v>20020</v>
      </c>
      <c r="N6" s="2">
        <v>20650</v>
      </c>
      <c r="O6" s="10">
        <v>25400</v>
      </c>
      <c r="P6" s="10">
        <v>8800</v>
      </c>
      <c r="Q6" s="10">
        <v>38827</v>
      </c>
      <c r="R6" s="10">
        <v>11810</v>
      </c>
      <c r="S6" s="10">
        <v>30430</v>
      </c>
      <c r="T6" s="3">
        <v>54500</v>
      </c>
      <c r="U6" s="2">
        <v>20820</v>
      </c>
      <c r="V6" s="10">
        <v>20020</v>
      </c>
      <c r="W6" s="10">
        <v>72920</v>
      </c>
      <c r="X6" s="10">
        <v>46035</v>
      </c>
      <c r="Y6" s="10">
        <v>35450</v>
      </c>
      <c r="Z6" s="10">
        <v>3570</v>
      </c>
      <c r="AA6" s="3">
        <v>31260</v>
      </c>
      <c r="AB6" s="2">
        <v>10730</v>
      </c>
      <c r="AC6" s="10">
        <v>19870</v>
      </c>
      <c r="AD6" s="10">
        <v>23230</v>
      </c>
      <c r="AE6" s="10">
        <v>37960</v>
      </c>
      <c r="AF6" s="10">
        <v>-7770</v>
      </c>
      <c r="AG6" s="10">
        <v>2400</v>
      </c>
      <c r="AH6" s="10">
        <v>13800</v>
      </c>
      <c r="AI6" s="3">
        <v>58320</v>
      </c>
      <c r="AK6" s="117">
        <f t="shared" ref="AK6:AK13" si="7">SUM(E6:AI6)</f>
        <v>708247</v>
      </c>
      <c r="AL6" s="110">
        <v>1400000</v>
      </c>
      <c r="AM6" s="78">
        <f t="shared" ref="AM6:AM13" si="8">IF(AL6&lt;&gt;0,AK6/AL6,0)</f>
        <v>0.5058907142857143</v>
      </c>
      <c r="AO6" s="86">
        <v>1248813.5</v>
      </c>
      <c r="AP6" s="166">
        <f t="shared" ref="AP6:AP14" si="9">SIGN(AO6)</f>
        <v>1</v>
      </c>
      <c r="AQ6" s="70">
        <f t="shared" si="1"/>
        <v>22846.677419354837</v>
      </c>
      <c r="AR6" s="171">
        <f t="shared" si="2"/>
        <v>45161.290322580644</v>
      </c>
      <c r="AS6" s="69">
        <f t="shared" ref="AS6:AS13" si="10">IF(AR6&lt;&gt;0,AQ6/AR6,0)</f>
        <v>0.5058907142857143</v>
      </c>
      <c r="AT6" s="171">
        <f t="shared" si="3"/>
        <v>40284.306451612902</v>
      </c>
      <c r="AU6" s="78">
        <f t="shared" si="4"/>
        <v>-0.43286407457959097</v>
      </c>
      <c r="AV6" s="166">
        <f t="shared" ref="AV6:AV14" si="11">SIGN(AW6)</f>
        <v>1</v>
      </c>
      <c r="AW6" s="117">
        <f t="shared" si="5"/>
        <v>708247</v>
      </c>
      <c r="AX6" s="78">
        <f t="shared" si="6"/>
        <v>0.5058907142857143</v>
      </c>
    </row>
    <row r="7" spans="1:50" x14ac:dyDescent="0.25">
      <c r="A7" s="156">
        <v>32</v>
      </c>
      <c r="B7" s="18">
        <v>3</v>
      </c>
      <c r="C7" s="88" t="s">
        <v>8</v>
      </c>
      <c r="D7" s="92" t="s">
        <v>4</v>
      </c>
      <c r="E7" s="10">
        <v>0</v>
      </c>
      <c r="F7" s="10">
        <v>0</v>
      </c>
      <c r="G7" s="2">
        <v>0</v>
      </c>
      <c r="H7" s="10">
        <v>2352</v>
      </c>
      <c r="I7" s="10">
        <v>13085</v>
      </c>
      <c r="J7" s="10">
        <v>16280</v>
      </c>
      <c r="K7" s="10">
        <v>26910</v>
      </c>
      <c r="L7" s="10">
        <v>39890</v>
      </c>
      <c r="M7" s="3">
        <v>4790</v>
      </c>
      <c r="N7" s="2">
        <v>0</v>
      </c>
      <c r="O7" s="10">
        <v>7940</v>
      </c>
      <c r="P7" s="10">
        <v>12140</v>
      </c>
      <c r="Q7" s="10">
        <v>9240</v>
      </c>
      <c r="R7" s="10">
        <v>12740</v>
      </c>
      <c r="S7" s="10">
        <v>9420</v>
      </c>
      <c r="T7" s="3">
        <v>11260</v>
      </c>
      <c r="U7" s="2">
        <v>15970</v>
      </c>
      <c r="V7" s="10">
        <v>0</v>
      </c>
      <c r="W7" s="10">
        <v>-5320</v>
      </c>
      <c r="X7" s="10">
        <v>23894</v>
      </c>
      <c r="Y7" s="10">
        <v>5770</v>
      </c>
      <c r="Z7" s="10">
        <v>0</v>
      </c>
      <c r="AA7" s="3">
        <v>3920</v>
      </c>
      <c r="AB7" s="2">
        <v>15190</v>
      </c>
      <c r="AC7" s="10">
        <v>9357</v>
      </c>
      <c r="AD7" s="10">
        <v>3690</v>
      </c>
      <c r="AE7" s="10">
        <v>14313</v>
      </c>
      <c r="AF7" s="10">
        <v>19840</v>
      </c>
      <c r="AG7" s="10">
        <v>19310</v>
      </c>
      <c r="AH7" s="10">
        <v>0</v>
      </c>
      <c r="AI7" s="3">
        <v>6750</v>
      </c>
      <c r="AK7" s="117">
        <f t="shared" si="7"/>
        <v>298731</v>
      </c>
      <c r="AL7" s="110">
        <v>1200000</v>
      </c>
      <c r="AM7" s="78">
        <f t="shared" si="8"/>
        <v>0.24894250000000001</v>
      </c>
      <c r="AO7" s="86">
        <v>0</v>
      </c>
      <c r="AP7" s="166">
        <f t="shared" si="9"/>
        <v>0</v>
      </c>
      <c r="AQ7" s="70">
        <f t="shared" si="1"/>
        <v>9636.4838709677424</v>
      </c>
      <c r="AR7" s="171">
        <f t="shared" si="2"/>
        <v>38709.677419354841</v>
      </c>
      <c r="AS7" s="69">
        <f t="shared" si="10"/>
        <v>0.24894250000000001</v>
      </c>
      <c r="AT7" s="171">
        <f t="shared" si="3"/>
        <v>0</v>
      </c>
      <c r="AU7" s="78">
        <f t="shared" si="4"/>
        <v>0</v>
      </c>
      <c r="AV7" s="166">
        <f t="shared" si="11"/>
        <v>1</v>
      </c>
      <c r="AW7" s="117">
        <f t="shared" si="5"/>
        <v>298731</v>
      </c>
      <c r="AX7" s="78">
        <f t="shared" si="6"/>
        <v>0.24894250000000001</v>
      </c>
    </row>
    <row r="8" spans="1:50" x14ac:dyDescent="0.25">
      <c r="A8" s="156">
        <v>31</v>
      </c>
      <c r="B8" s="18">
        <v>4</v>
      </c>
      <c r="C8" s="88" t="s">
        <v>8</v>
      </c>
      <c r="D8" s="92" t="s">
        <v>0</v>
      </c>
      <c r="E8" s="10">
        <v>0</v>
      </c>
      <c r="F8" s="10">
        <v>32713</v>
      </c>
      <c r="G8" s="2">
        <v>8270</v>
      </c>
      <c r="H8" s="10">
        <v>8022</v>
      </c>
      <c r="I8" s="10">
        <v>10750</v>
      </c>
      <c r="J8" s="10">
        <v>0</v>
      </c>
      <c r="K8" s="10">
        <v>0</v>
      </c>
      <c r="L8" s="10">
        <v>15360</v>
      </c>
      <c r="M8" s="3">
        <v>12195</v>
      </c>
      <c r="N8" s="2">
        <v>9010</v>
      </c>
      <c r="O8" s="10">
        <v>0</v>
      </c>
      <c r="P8" s="10">
        <v>6500</v>
      </c>
      <c r="Q8" s="10">
        <v>12190</v>
      </c>
      <c r="R8" s="10">
        <v>0</v>
      </c>
      <c r="S8" s="10">
        <v>28960</v>
      </c>
      <c r="T8" s="3">
        <v>16905</v>
      </c>
      <c r="U8" s="2">
        <v>33572.5</v>
      </c>
      <c r="V8" s="10">
        <v>14790</v>
      </c>
      <c r="W8" s="10">
        <v>22690</v>
      </c>
      <c r="X8" s="10">
        <v>4900</v>
      </c>
      <c r="Y8" s="10">
        <v>9650</v>
      </c>
      <c r="Z8" s="10">
        <v>4460</v>
      </c>
      <c r="AA8" s="3">
        <v>16180</v>
      </c>
      <c r="AB8" s="2">
        <v>16600</v>
      </c>
      <c r="AC8" s="10">
        <v>0</v>
      </c>
      <c r="AD8" s="10">
        <v>4320</v>
      </c>
      <c r="AE8" s="10">
        <v>0</v>
      </c>
      <c r="AF8" s="10">
        <v>17290</v>
      </c>
      <c r="AG8" s="10">
        <v>20580</v>
      </c>
      <c r="AH8" s="10">
        <v>35670</v>
      </c>
      <c r="AI8" s="3">
        <v>20680.5</v>
      </c>
      <c r="AK8" s="117">
        <f t="shared" si="7"/>
        <v>382258</v>
      </c>
      <c r="AL8" s="110">
        <v>600000</v>
      </c>
      <c r="AM8" s="78">
        <f t="shared" si="8"/>
        <v>0.63709666666666664</v>
      </c>
      <c r="AO8" s="86">
        <v>0</v>
      </c>
      <c r="AP8" s="166">
        <f t="shared" si="9"/>
        <v>0</v>
      </c>
      <c r="AQ8" s="70">
        <f t="shared" si="1"/>
        <v>12330.903225806451</v>
      </c>
      <c r="AR8" s="171">
        <f t="shared" si="2"/>
        <v>19354.83870967742</v>
      </c>
      <c r="AS8" s="69">
        <f t="shared" si="10"/>
        <v>0.63709666666666664</v>
      </c>
      <c r="AT8" s="171">
        <f t="shared" si="3"/>
        <v>0</v>
      </c>
      <c r="AU8" s="78">
        <f t="shared" si="4"/>
        <v>0</v>
      </c>
      <c r="AV8" s="166">
        <f t="shared" si="11"/>
        <v>1</v>
      </c>
      <c r="AW8" s="117">
        <f t="shared" si="5"/>
        <v>382258</v>
      </c>
      <c r="AX8" s="78">
        <f t="shared" si="6"/>
        <v>0.63709666666666664</v>
      </c>
    </row>
    <row r="9" spans="1:50" x14ac:dyDescent="0.25">
      <c r="A9" s="156">
        <v>29</v>
      </c>
      <c r="B9" s="18">
        <v>5</v>
      </c>
      <c r="C9" s="88" t="s">
        <v>8</v>
      </c>
      <c r="D9" s="92" t="s">
        <v>1</v>
      </c>
      <c r="E9" s="10">
        <v>25100</v>
      </c>
      <c r="F9" s="10">
        <v>11750</v>
      </c>
      <c r="G9" s="2">
        <v>6310</v>
      </c>
      <c r="H9" s="10">
        <v>28360</v>
      </c>
      <c r="I9" s="10">
        <v>20430</v>
      </c>
      <c r="J9" s="10">
        <v>11190</v>
      </c>
      <c r="K9" s="10">
        <v>50960</v>
      </c>
      <c r="L9" s="10">
        <v>3490</v>
      </c>
      <c r="M9" s="3">
        <v>8150</v>
      </c>
      <c r="N9" s="2">
        <v>16260</v>
      </c>
      <c r="O9" s="10">
        <v>33300</v>
      </c>
      <c r="P9" s="10">
        <v>36910</v>
      </c>
      <c r="Q9" s="10">
        <v>11755</v>
      </c>
      <c r="R9" s="10">
        <v>12200</v>
      </c>
      <c r="S9" s="10">
        <v>8580</v>
      </c>
      <c r="T9" s="3">
        <v>0</v>
      </c>
      <c r="U9" s="2">
        <v>12000</v>
      </c>
      <c r="V9" s="10">
        <v>11420</v>
      </c>
      <c r="W9" s="10">
        <v>18190</v>
      </c>
      <c r="X9" s="10">
        <v>12360</v>
      </c>
      <c r="Y9" s="10">
        <v>54108</v>
      </c>
      <c r="Z9" s="10">
        <v>6100</v>
      </c>
      <c r="AA9" s="3">
        <v>18425</v>
      </c>
      <c r="AB9" s="2">
        <v>31120</v>
      </c>
      <c r="AC9" s="10">
        <v>35060</v>
      </c>
      <c r="AD9" s="10">
        <v>0</v>
      </c>
      <c r="AE9" s="10">
        <v>18780</v>
      </c>
      <c r="AF9" s="10">
        <v>8240</v>
      </c>
      <c r="AG9" s="10">
        <v>6700</v>
      </c>
      <c r="AH9" s="10">
        <v>10290</v>
      </c>
      <c r="AI9" s="3">
        <v>0</v>
      </c>
      <c r="AK9" s="117">
        <f t="shared" si="7"/>
        <v>527538</v>
      </c>
      <c r="AL9" s="110">
        <v>700000</v>
      </c>
      <c r="AM9" s="78">
        <f t="shared" si="8"/>
        <v>0.75362571428571423</v>
      </c>
      <c r="AO9" s="86">
        <v>0</v>
      </c>
      <c r="AP9" s="166">
        <f t="shared" si="9"/>
        <v>0</v>
      </c>
      <c r="AQ9" s="70">
        <f t="shared" si="1"/>
        <v>17017.354838709678</v>
      </c>
      <c r="AR9" s="171">
        <f t="shared" si="2"/>
        <v>22580.645161290322</v>
      </c>
      <c r="AS9" s="69">
        <f t="shared" si="10"/>
        <v>0.75362571428571434</v>
      </c>
      <c r="AT9" s="171">
        <f t="shared" si="3"/>
        <v>0</v>
      </c>
      <c r="AU9" s="78">
        <f t="shared" si="4"/>
        <v>0</v>
      </c>
      <c r="AV9" s="166">
        <f t="shared" si="11"/>
        <v>1</v>
      </c>
      <c r="AW9" s="117">
        <f t="shared" si="5"/>
        <v>527538</v>
      </c>
      <c r="AX9" s="78">
        <f t="shared" si="6"/>
        <v>0.75362571428571423</v>
      </c>
    </row>
    <row r="10" spans="1:50" x14ac:dyDescent="0.25">
      <c r="A10" s="156">
        <v>10</v>
      </c>
      <c r="B10" s="18">
        <v>6</v>
      </c>
      <c r="C10" s="88" t="s">
        <v>272</v>
      </c>
      <c r="D10" s="92" t="s">
        <v>5</v>
      </c>
      <c r="E10" s="10">
        <v>16040</v>
      </c>
      <c r="F10" s="10">
        <v>18595</v>
      </c>
      <c r="G10" s="2">
        <v>44675</v>
      </c>
      <c r="H10" s="10">
        <v>12975</v>
      </c>
      <c r="I10" s="10">
        <v>0</v>
      </c>
      <c r="J10" s="10">
        <v>75800</v>
      </c>
      <c r="K10" s="10">
        <v>59734</v>
      </c>
      <c r="L10" s="10">
        <v>16900</v>
      </c>
      <c r="M10" s="3">
        <v>18415</v>
      </c>
      <c r="N10" s="2">
        <v>3150</v>
      </c>
      <c r="O10" s="10">
        <v>13644.5</v>
      </c>
      <c r="P10" s="10">
        <v>51835</v>
      </c>
      <c r="Q10" s="10">
        <v>68741.5</v>
      </c>
      <c r="R10" s="10">
        <v>10800</v>
      </c>
      <c r="S10" s="10">
        <v>19840</v>
      </c>
      <c r="T10" s="3">
        <v>4205</v>
      </c>
      <c r="U10" s="2">
        <v>5180</v>
      </c>
      <c r="V10" s="10">
        <v>8950</v>
      </c>
      <c r="W10" s="10">
        <v>67055</v>
      </c>
      <c r="X10" s="10">
        <v>71419</v>
      </c>
      <c r="Y10" s="10">
        <v>62190</v>
      </c>
      <c r="Z10" s="10">
        <v>18299</v>
      </c>
      <c r="AA10" s="3">
        <v>20260</v>
      </c>
      <c r="AB10" s="2">
        <v>50330</v>
      </c>
      <c r="AC10" s="10">
        <v>38760</v>
      </c>
      <c r="AD10" s="10">
        <v>22800</v>
      </c>
      <c r="AE10" s="10">
        <v>62590</v>
      </c>
      <c r="AF10" s="10">
        <v>42470</v>
      </c>
      <c r="AG10" s="10">
        <v>54440</v>
      </c>
      <c r="AH10" s="10">
        <v>5635</v>
      </c>
      <c r="AI10" s="3">
        <v>-1909.5</v>
      </c>
      <c r="AK10" s="117">
        <f t="shared" si="7"/>
        <v>963818.5</v>
      </c>
      <c r="AL10" s="110">
        <v>1750000</v>
      </c>
      <c r="AM10" s="78">
        <f t="shared" si="8"/>
        <v>0.55075342857142862</v>
      </c>
      <c r="AO10" s="86">
        <v>0</v>
      </c>
      <c r="AP10" s="166">
        <f t="shared" si="9"/>
        <v>0</v>
      </c>
      <c r="AQ10" s="70">
        <f t="shared" si="1"/>
        <v>31090.919354838708</v>
      </c>
      <c r="AR10" s="171">
        <f t="shared" si="2"/>
        <v>56451.612903225803</v>
      </c>
      <c r="AS10" s="69">
        <f>IF(AR10&lt;&gt;0,AQ10/AR10,0)</f>
        <v>0.55075342857142862</v>
      </c>
      <c r="AT10" s="171">
        <f t="shared" si="3"/>
        <v>0</v>
      </c>
      <c r="AU10" s="78">
        <f t="shared" si="4"/>
        <v>0</v>
      </c>
      <c r="AV10" s="166">
        <f t="shared" si="11"/>
        <v>1</v>
      </c>
      <c r="AW10" s="117">
        <f t="shared" si="5"/>
        <v>963818.5</v>
      </c>
      <c r="AX10" s="78">
        <f t="shared" si="6"/>
        <v>0.55075342857142862</v>
      </c>
    </row>
    <row r="11" spans="1:50" x14ac:dyDescent="0.25">
      <c r="A11" s="156">
        <v>33</v>
      </c>
      <c r="B11" s="18">
        <v>7</v>
      </c>
      <c r="C11" s="88" t="s">
        <v>272</v>
      </c>
      <c r="D11" s="92" t="s">
        <v>6</v>
      </c>
      <c r="E11" s="10">
        <v>26343</v>
      </c>
      <c r="F11" s="10">
        <v>34055</v>
      </c>
      <c r="G11" s="2">
        <v>44950</v>
      </c>
      <c r="H11" s="10">
        <v>17254</v>
      </c>
      <c r="I11" s="10">
        <v>13905</v>
      </c>
      <c r="J11" s="10">
        <v>20635</v>
      </c>
      <c r="K11" s="10">
        <v>28386</v>
      </c>
      <c r="L11" s="10">
        <v>0</v>
      </c>
      <c r="M11" s="3">
        <v>9485</v>
      </c>
      <c r="N11" s="2">
        <v>24030</v>
      </c>
      <c r="O11" s="10">
        <v>35080</v>
      </c>
      <c r="P11" s="10">
        <v>68800</v>
      </c>
      <c r="Q11" s="10">
        <v>15050</v>
      </c>
      <c r="R11" s="10">
        <v>34278.5</v>
      </c>
      <c r="S11" s="10">
        <v>46400</v>
      </c>
      <c r="T11" s="3">
        <v>8300</v>
      </c>
      <c r="U11" s="2">
        <v>40281.5</v>
      </c>
      <c r="V11" s="10">
        <v>42690</v>
      </c>
      <c r="W11" s="10">
        <v>0</v>
      </c>
      <c r="X11" s="10">
        <v>18263</v>
      </c>
      <c r="Y11" s="10">
        <v>19930</v>
      </c>
      <c r="Z11" s="10">
        <v>30204</v>
      </c>
      <c r="AA11" s="3">
        <v>0</v>
      </c>
      <c r="AB11" s="2">
        <v>0</v>
      </c>
      <c r="AC11" s="10">
        <v>0</v>
      </c>
      <c r="AD11" s="10">
        <v>9170</v>
      </c>
      <c r="AE11" s="10">
        <v>0</v>
      </c>
      <c r="AF11" s="10">
        <v>35160</v>
      </c>
      <c r="AG11" s="10">
        <v>30990</v>
      </c>
      <c r="AH11" s="10">
        <v>18510</v>
      </c>
      <c r="AI11" s="3">
        <v>0</v>
      </c>
      <c r="AK11" s="117">
        <f t="shared" si="7"/>
        <v>672150</v>
      </c>
      <c r="AL11" s="110">
        <v>1000000</v>
      </c>
      <c r="AM11" s="78">
        <f t="shared" si="8"/>
        <v>0.67215000000000003</v>
      </c>
      <c r="AO11" s="86">
        <v>0</v>
      </c>
      <c r="AP11" s="166">
        <f t="shared" si="9"/>
        <v>0</v>
      </c>
      <c r="AQ11" s="70">
        <f t="shared" si="1"/>
        <v>21682.258064516129</v>
      </c>
      <c r="AR11" s="171">
        <f t="shared" si="2"/>
        <v>32258.064516129034</v>
      </c>
      <c r="AS11" s="69">
        <f t="shared" si="10"/>
        <v>0.67214999999999991</v>
      </c>
      <c r="AT11" s="171">
        <f t="shared" si="3"/>
        <v>0</v>
      </c>
      <c r="AU11" s="78">
        <f t="shared" si="4"/>
        <v>0</v>
      </c>
      <c r="AV11" s="166">
        <f t="shared" si="11"/>
        <v>1</v>
      </c>
      <c r="AW11" s="117">
        <f t="shared" si="5"/>
        <v>672150</v>
      </c>
      <c r="AX11" s="78">
        <f t="shared" si="6"/>
        <v>0.67215000000000003</v>
      </c>
    </row>
    <row r="12" spans="1:50" x14ac:dyDescent="0.25">
      <c r="A12" s="156">
        <v>34</v>
      </c>
      <c r="B12" s="18">
        <v>8</v>
      </c>
      <c r="C12" s="88" t="s">
        <v>12</v>
      </c>
      <c r="D12" s="92" t="s">
        <v>11</v>
      </c>
      <c r="E12" s="10">
        <v>0</v>
      </c>
      <c r="F12" s="10">
        <v>0</v>
      </c>
      <c r="G12" s="2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3">
        <v>0</v>
      </c>
      <c r="N12" s="2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3">
        <v>0</v>
      </c>
      <c r="U12" s="2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3">
        <v>0</v>
      </c>
      <c r="AB12" s="2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3">
        <v>0</v>
      </c>
      <c r="AK12" s="117">
        <f t="shared" si="7"/>
        <v>0</v>
      </c>
      <c r="AL12" s="110">
        <v>0</v>
      </c>
      <c r="AM12" s="78">
        <f t="shared" si="8"/>
        <v>0</v>
      </c>
      <c r="AO12" s="86">
        <v>0</v>
      </c>
      <c r="AP12" s="166">
        <f t="shared" si="9"/>
        <v>0</v>
      </c>
      <c r="AQ12" s="70">
        <f t="shared" si="1"/>
        <v>0</v>
      </c>
      <c r="AR12" s="171">
        <f t="shared" si="2"/>
        <v>0</v>
      </c>
      <c r="AS12" s="69">
        <f t="shared" si="10"/>
        <v>0</v>
      </c>
      <c r="AT12" s="171">
        <f t="shared" si="3"/>
        <v>0</v>
      </c>
      <c r="AU12" s="78">
        <f t="shared" si="4"/>
        <v>0</v>
      </c>
      <c r="AV12" s="166">
        <f t="shared" si="11"/>
        <v>0</v>
      </c>
      <c r="AW12" s="117">
        <f t="shared" si="5"/>
        <v>0</v>
      </c>
      <c r="AX12" s="78">
        <f t="shared" si="6"/>
        <v>0</v>
      </c>
    </row>
    <row r="13" spans="1:50" x14ac:dyDescent="0.25">
      <c r="A13" s="156">
        <v>14</v>
      </c>
      <c r="B13" s="18">
        <v>9</v>
      </c>
      <c r="C13" s="88" t="s">
        <v>10</v>
      </c>
      <c r="D13" s="92" t="s">
        <v>7</v>
      </c>
      <c r="E13" s="10">
        <v>0</v>
      </c>
      <c r="F13" s="10">
        <v>0</v>
      </c>
      <c r="G13" s="2">
        <v>18072</v>
      </c>
      <c r="H13" s="10">
        <v>4460</v>
      </c>
      <c r="I13" s="10">
        <v>0</v>
      </c>
      <c r="J13" s="10">
        <v>27904</v>
      </c>
      <c r="K13" s="10">
        <v>13070</v>
      </c>
      <c r="L13" s="10">
        <v>3770</v>
      </c>
      <c r="M13" s="3">
        <v>0</v>
      </c>
      <c r="N13" s="2">
        <v>12700</v>
      </c>
      <c r="O13" s="10">
        <v>6310</v>
      </c>
      <c r="P13" s="10">
        <v>5120</v>
      </c>
      <c r="Q13" s="10">
        <v>0</v>
      </c>
      <c r="R13" s="10">
        <v>14386</v>
      </c>
      <c r="S13" s="10">
        <v>1960</v>
      </c>
      <c r="T13" s="3">
        <v>2940</v>
      </c>
      <c r="U13" s="2">
        <v>0</v>
      </c>
      <c r="V13" s="10">
        <v>10780</v>
      </c>
      <c r="W13" s="10">
        <v>10260</v>
      </c>
      <c r="X13" s="10">
        <v>15700</v>
      </c>
      <c r="Y13" s="10">
        <v>3800</v>
      </c>
      <c r="Z13" s="10">
        <v>2970</v>
      </c>
      <c r="AA13" s="3">
        <v>0</v>
      </c>
      <c r="AB13" s="2">
        <v>7270</v>
      </c>
      <c r="AC13" s="10">
        <v>9720</v>
      </c>
      <c r="AD13" s="10">
        <v>8910</v>
      </c>
      <c r="AE13" s="10">
        <v>11290</v>
      </c>
      <c r="AF13" s="10">
        <v>0</v>
      </c>
      <c r="AG13" s="10">
        <v>0</v>
      </c>
      <c r="AH13" s="10">
        <v>24770</v>
      </c>
      <c r="AI13" s="3">
        <v>0</v>
      </c>
      <c r="AK13" s="117">
        <f t="shared" si="7"/>
        <v>216162</v>
      </c>
      <c r="AL13" s="110">
        <v>500000</v>
      </c>
      <c r="AM13" s="78">
        <f t="shared" si="8"/>
        <v>0.43232399999999999</v>
      </c>
      <c r="AO13" s="86">
        <v>206110</v>
      </c>
      <c r="AP13" s="166">
        <f t="shared" si="9"/>
        <v>1</v>
      </c>
      <c r="AQ13" s="70">
        <f t="shared" si="1"/>
        <v>6972.9677419354839</v>
      </c>
      <c r="AR13" s="171">
        <f t="shared" si="2"/>
        <v>16129.032258064517</v>
      </c>
      <c r="AS13" s="69">
        <f t="shared" si="10"/>
        <v>0.43232399999999999</v>
      </c>
      <c r="AT13" s="171">
        <f t="shared" si="3"/>
        <v>6648.7096774193551</v>
      </c>
      <c r="AU13" s="78">
        <f t="shared" si="4"/>
        <v>4.877007423220614E-2</v>
      </c>
      <c r="AV13" s="166">
        <f t="shared" si="11"/>
        <v>1</v>
      </c>
      <c r="AW13" s="117">
        <f t="shared" si="5"/>
        <v>216162</v>
      </c>
      <c r="AX13" s="78">
        <f t="shared" si="6"/>
        <v>0.43232399999999999</v>
      </c>
    </row>
    <row r="14" spans="1:50" x14ac:dyDescent="0.25">
      <c r="A14" s="156">
        <v>98</v>
      </c>
      <c r="B14" s="18">
        <v>10</v>
      </c>
      <c r="C14" s="88" t="s">
        <v>561</v>
      </c>
      <c r="D14" s="92" t="s">
        <v>562</v>
      </c>
      <c r="E14" s="10">
        <v>5250</v>
      </c>
      <c r="F14" s="10">
        <v>4475</v>
      </c>
      <c r="G14" s="2">
        <v>23590</v>
      </c>
      <c r="H14" s="10">
        <v>5040</v>
      </c>
      <c r="I14" s="10">
        <v>-13335</v>
      </c>
      <c r="J14" s="10">
        <v>140</v>
      </c>
      <c r="K14" s="10">
        <v>0</v>
      </c>
      <c r="L14" s="10">
        <v>3286.5</v>
      </c>
      <c r="M14" s="3">
        <v>-8600</v>
      </c>
      <c r="N14" s="2">
        <v>16184</v>
      </c>
      <c r="O14" s="10">
        <v>0</v>
      </c>
      <c r="P14" s="10">
        <v>0</v>
      </c>
      <c r="Q14" s="10">
        <v>-16340</v>
      </c>
      <c r="R14" s="10">
        <v>0</v>
      </c>
      <c r="S14" s="10">
        <v>1046.5</v>
      </c>
      <c r="T14" s="3">
        <v>10136</v>
      </c>
      <c r="U14" s="2">
        <v>-15070.95</v>
      </c>
      <c r="V14" s="10">
        <v>1141</v>
      </c>
      <c r="W14" s="10">
        <v>17573.5</v>
      </c>
      <c r="X14" s="10">
        <v>15631</v>
      </c>
      <c r="Y14" s="10">
        <v>0</v>
      </c>
      <c r="Z14" s="10">
        <v>4525.5</v>
      </c>
      <c r="AA14" s="3">
        <v>0</v>
      </c>
      <c r="AB14" s="2">
        <v>-4116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-16660</v>
      </c>
      <c r="AI14" s="3">
        <v>0</v>
      </c>
      <c r="AK14" s="117">
        <f t="shared" ref="AK14" si="12">SUM(E14:AI14)</f>
        <v>33897.050000000003</v>
      </c>
      <c r="AL14" s="110">
        <f>$AK14</f>
        <v>33897.050000000003</v>
      </c>
      <c r="AM14" s="78">
        <f>IF(AL14&lt;&gt;0,AK14/AL14,0)</f>
        <v>1</v>
      </c>
      <c r="AO14" s="86">
        <v>687152.5</v>
      </c>
      <c r="AP14" s="166">
        <f t="shared" si="9"/>
        <v>1</v>
      </c>
      <c r="AQ14" s="70">
        <f t="shared" ref="AQ14" si="13">AVERAGE(E14:AI14)</f>
        <v>1093.4532258064517</v>
      </c>
      <c r="AR14" s="171">
        <f t="shared" ref="AR14" si="14">AL14/$AR$2</f>
        <v>1093.4532258064517</v>
      </c>
      <c r="AS14" s="69">
        <f t="shared" ref="AS14" si="15">IF(AR14&lt;&gt;0,AQ14/AR14,0)</f>
        <v>1</v>
      </c>
      <c r="AT14" s="171">
        <f t="shared" ref="AT14" si="16">AO14/$AR$2</f>
        <v>22166.209677419356</v>
      </c>
      <c r="AU14" s="78">
        <f t="shared" si="4"/>
        <v>-0.95067026606175487</v>
      </c>
      <c r="AV14" s="166">
        <f t="shared" si="11"/>
        <v>1</v>
      </c>
      <c r="AW14" s="117">
        <f>$AK14</f>
        <v>33897.050000000003</v>
      </c>
      <c r="AX14" s="78">
        <f t="shared" si="6"/>
        <v>1</v>
      </c>
    </row>
    <row r="15" spans="1:50" x14ac:dyDescent="0.25">
      <c r="B15" s="109"/>
      <c r="C15" s="89"/>
      <c r="D15" s="68"/>
      <c r="E15" s="105"/>
      <c r="F15" s="105"/>
      <c r="G15" s="106"/>
      <c r="H15" s="105"/>
      <c r="I15" s="105"/>
      <c r="J15" s="105"/>
      <c r="K15" s="105"/>
      <c r="L15" s="105"/>
      <c r="M15" s="107"/>
      <c r="N15" s="106"/>
      <c r="O15" s="105"/>
      <c r="P15" s="105"/>
      <c r="Q15" s="105"/>
      <c r="R15" s="105"/>
      <c r="S15" s="105"/>
      <c r="T15" s="107"/>
      <c r="U15" s="106"/>
      <c r="V15" s="105"/>
      <c r="W15" s="105"/>
      <c r="X15" s="105"/>
      <c r="Y15" s="105"/>
      <c r="Z15" s="105"/>
      <c r="AA15" s="107"/>
      <c r="AB15" s="106"/>
      <c r="AC15" s="105"/>
      <c r="AD15" s="105"/>
      <c r="AE15" s="105"/>
      <c r="AF15" s="105"/>
      <c r="AG15" s="105"/>
      <c r="AH15" s="105"/>
      <c r="AI15" s="107"/>
      <c r="AK15" s="118"/>
      <c r="AL15" s="111"/>
      <c r="AM15" s="79"/>
      <c r="AO15" s="86"/>
      <c r="AP15" s="166"/>
      <c r="AQ15" s="67"/>
      <c r="AR15" s="20"/>
      <c r="AS15" s="21"/>
      <c r="AT15" s="20"/>
      <c r="AU15" s="79"/>
      <c r="AV15" s="166"/>
      <c r="AW15" s="118"/>
      <c r="AX15" s="79"/>
    </row>
    <row r="16" spans="1:50" ht="15.75" thickBot="1" x14ac:dyDescent="0.3">
      <c r="B16" s="23"/>
      <c r="C16" s="94"/>
      <c r="D16" s="95" t="s">
        <v>461</v>
      </c>
      <c r="E16" s="129">
        <f t="shared" ref="E16:AH16" si="17">SUM(E5:E15)</f>
        <v>138648</v>
      </c>
      <c r="F16" s="130">
        <f t="shared" si="17"/>
        <v>115088</v>
      </c>
      <c r="G16" s="131">
        <f t="shared" si="17"/>
        <v>187847</v>
      </c>
      <c r="H16" s="129">
        <f t="shared" si="17"/>
        <v>118079</v>
      </c>
      <c r="I16" s="129">
        <f t="shared" si="17"/>
        <v>82225</v>
      </c>
      <c r="J16" s="129">
        <f t="shared" si="17"/>
        <v>225889</v>
      </c>
      <c r="K16" s="129">
        <f t="shared" si="17"/>
        <v>232740</v>
      </c>
      <c r="L16" s="129">
        <f t="shared" si="17"/>
        <v>100801.5</v>
      </c>
      <c r="M16" s="130">
        <f t="shared" si="17"/>
        <v>64455</v>
      </c>
      <c r="N16" s="131">
        <f t="shared" si="17"/>
        <v>112444</v>
      </c>
      <c r="O16" s="129">
        <f t="shared" si="17"/>
        <v>128434.5</v>
      </c>
      <c r="P16" s="129">
        <f t="shared" si="17"/>
        <v>203935</v>
      </c>
      <c r="Q16" s="129">
        <f t="shared" si="17"/>
        <v>209483.5</v>
      </c>
      <c r="R16" s="129">
        <f t="shared" si="17"/>
        <v>153494.5</v>
      </c>
      <c r="S16" s="129">
        <f t="shared" si="17"/>
        <v>170576.5</v>
      </c>
      <c r="T16" s="130">
        <f t="shared" si="17"/>
        <v>124046</v>
      </c>
      <c r="U16" s="131">
        <f t="shared" si="17"/>
        <v>137128.04999999999</v>
      </c>
      <c r="V16" s="129">
        <f t="shared" si="17"/>
        <v>128041</v>
      </c>
      <c r="W16" s="129">
        <f t="shared" si="17"/>
        <v>254863.5</v>
      </c>
      <c r="X16" s="129">
        <f t="shared" si="17"/>
        <v>215602</v>
      </c>
      <c r="Y16" s="129">
        <f t="shared" si="17"/>
        <v>266263.5</v>
      </c>
      <c r="Z16" s="129">
        <f t="shared" si="17"/>
        <v>93768.5</v>
      </c>
      <c r="AA16" s="130">
        <f t="shared" si="17"/>
        <v>112515</v>
      </c>
      <c r="AB16" s="131">
        <f t="shared" si="17"/>
        <v>146874</v>
      </c>
      <c r="AC16" s="129">
        <f t="shared" si="17"/>
        <v>136501</v>
      </c>
      <c r="AD16" s="129">
        <f t="shared" si="17"/>
        <v>86530</v>
      </c>
      <c r="AE16" s="129">
        <f t="shared" si="17"/>
        <v>185873</v>
      </c>
      <c r="AF16" s="129">
        <f t="shared" si="17"/>
        <v>173580</v>
      </c>
      <c r="AG16" s="129">
        <f t="shared" si="17"/>
        <v>153820</v>
      </c>
      <c r="AH16" s="129">
        <f t="shared" si="17"/>
        <v>106305</v>
      </c>
      <c r="AI16" s="130">
        <f>SUM(AI5:AI15)</f>
        <v>120111</v>
      </c>
      <c r="AK16" s="119">
        <f>SUM(AK5:AK15)</f>
        <v>4685962.05</v>
      </c>
      <c r="AL16" s="112">
        <f>SUM(AL5:AL15)</f>
        <v>8183897.0499999998</v>
      </c>
      <c r="AM16" s="80">
        <f>IF(AL16&lt;&gt;0,AK16/AL16,0)</f>
        <v>0.57258321083107955</v>
      </c>
      <c r="AO16" s="135">
        <f>SUM(AO5:AO13)</f>
        <v>1996558</v>
      </c>
      <c r="AP16" s="166"/>
      <c r="AQ16" s="113">
        <f>AVERAGE(E16:AI16)</f>
        <v>151160.06612903226</v>
      </c>
      <c r="AR16" s="114">
        <f>AL16/$AR$2</f>
        <v>263996.67903225805</v>
      </c>
      <c r="AS16" s="115">
        <f>IF(AR16&lt;&gt;0,AQ16/AR16,0)</f>
        <v>0.57258321083107955</v>
      </c>
      <c r="AT16" s="114">
        <f t="shared" ref="AT16" si="18">AO16/$AR$2</f>
        <v>64405.096774193546</v>
      </c>
      <c r="AU16" s="80">
        <f>IFERROR(SUMPRODUCT($AP5:$AP14,$AV5:$AV14,AW5:AW14)/SUMPRODUCT($AP5:$AP14,$AV5:$AV14,AO5:AO14)-1,0)</f>
        <v>-0.31383562049632396</v>
      </c>
      <c r="AV16" s="166"/>
      <c r="AW16" s="119">
        <f>SUM(AW5:AW15)</f>
        <v>4685962.05</v>
      </c>
      <c r="AX16" s="80">
        <f>IF(AL16&lt;&gt;0,AW16/AL16,0)</f>
        <v>0.57258321083107955</v>
      </c>
    </row>
    <row r="17" spans="1:50" ht="5.0999999999999996" customHeight="1" thickBot="1" x14ac:dyDescent="0.3">
      <c r="D17" s="128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K17" s="125"/>
      <c r="AL17" s="125"/>
      <c r="AM17" s="123"/>
      <c r="AO17" s="124"/>
      <c r="AP17" s="157"/>
      <c r="AQ17" s="126"/>
      <c r="AR17" s="126"/>
      <c r="AS17" s="127"/>
      <c r="AT17" s="126"/>
      <c r="AU17" s="123"/>
      <c r="AV17" s="170"/>
      <c r="AW17" s="125"/>
      <c r="AX17" s="123"/>
    </row>
    <row r="18" spans="1:50" s="17" customFormat="1" ht="45" customHeight="1" thickBot="1" x14ac:dyDescent="0.3">
      <c r="A18" s="157"/>
      <c r="B18" s="90" t="str">
        <f t="shared" ref="B18:AI18" si="19">B4</f>
        <v>N</v>
      </c>
      <c r="C18" s="91" t="str">
        <f t="shared" si="19"/>
        <v>Brand</v>
      </c>
      <c r="D18" s="102" t="str">
        <f t="shared" si="19"/>
        <v>Stores</v>
      </c>
      <c r="E18" s="28">
        <f t="shared" si="19"/>
        <v>1</v>
      </c>
      <c r="F18" s="74">
        <f t="shared" si="19"/>
        <v>2</v>
      </c>
      <c r="G18" s="28">
        <f t="shared" si="19"/>
        <v>3</v>
      </c>
      <c r="H18" s="28">
        <f t="shared" si="19"/>
        <v>4</v>
      </c>
      <c r="I18" s="28">
        <f t="shared" si="19"/>
        <v>5</v>
      </c>
      <c r="J18" s="28">
        <f t="shared" si="19"/>
        <v>6</v>
      </c>
      <c r="K18" s="28">
        <f t="shared" si="19"/>
        <v>7</v>
      </c>
      <c r="L18" s="28">
        <f t="shared" si="19"/>
        <v>8</v>
      </c>
      <c r="M18" s="28">
        <f t="shared" si="19"/>
        <v>9</v>
      </c>
      <c r="N18" s="73">
        <f t="shared" si="19"/>
        <v>10</v>
      </c>
      <c r="O18" s="28">
        <f t="shared" si="19"/>
        <v>11</v>
      </c>
      <c r="P18" s="28">
        <f t="shared" si="19"/>
        <v>12</v>
      </c>
      <c r="Q18" s="28">
        <f t="shared" si="19"/>
        <v>13</v>
      </c>
      <c r="R18" s="28">
        <f t="shared" si="19"/>
        <v>14</v>
      </c>
      <c r="S18" s="28">
        <f t="shared" si="19"/>
        <v>15</v>
      </c>
      <c r="T18" s="74">
        <f t="shared" si="19"/>
        <v>16</v>
      </c>
      <c r="U18" s="73">
        <f t="shared" si="19"/>
        <v>17</v>
      </c>
      <c r="V18" s="28">
        <f t="shared" si="19"/>
        <v>18</v>
      </c>
      <c r="W18" s="28">
        <f t="shared" si="19"/>
        <v>19</v>
      </c>
      <c r="X18" s="28">
        <f t="shared" si="19"/>
        <v>20</v>
      </c>
      <c r="Y18" s="28">
        <f t="shared" si="19"/>
        <v>21</v>
      </c>
      <c r="Z18" s="28">
        <f t="shared" si="19"/>
        <v>22</v>
      </c>
      <c r="AA18" s="74">
        <f t="shared" si="19"/>
        <v>23</v>
      </c>
      <c r="AB18" s="28">
        <f t="shared" si="19"/>
        <v>24</v>
      </c>
      <c r="AC18" s="28">
        <f t="shared" si="19"/>
        <v>25</v>
      </c>
      <c r="AD18" s="28">
        <f t="shared" si="19"/>
        <v>26</v>
      </c>
      <c r="AE18" s="28">
        <f t="shared" si="19"/>
        <v>27</v>
      </c>
      <c r="AF18" s="28">
        <f t="shared" si="19"/>
        <v>28</v>
      </c>
      <c r="AG18" s="28">
        <f t="shared" si="19"/>
        <v>29</v>
      </c>
      <c r="AH18" s="28">
        <f t="shared" si="19"/>
        <v>30</v>
      </c>
      <c r="AI18" s="74">
        <f t="shared" si="19"/>
        <v>31</v>
      </c>
      <c r="AJ18" s="16"/>
      <c r="AK18" s="82" t="s">
        <v>274</v>
      </c>
      <c r="AL18" s="83" t="s">
        <v>275</v>
      </c>
      <c r="AM18" s="84" t="s">
        <v>276</v>
      </c>
      <c r="AN18" s="16"/>
      <c r="AO18" s="75" t="s">
        <v>467</v>
      </c>
      <c r="AP18" s="166" t="e">
        <f>SIGN(AO18)</f>
        <v>#VALUE!</v>
      </c>
      <c r="AQ18" s="98" t="s">
        <v>277</v>
      </c>
      <c r="AR18" s="99" t="s">
        <v>278</v>
      </c>
      <c r="AS18" s="100" t="s">
        <v>279</v>
      </c>
      <c r="AT18" s="99" t="s">
        <v>280</v>
      </c>
      <c r="AU18" s="101" t="s">
        <v>280</v>
      </c>
      <c r="AV18" s="166" t="e">
        <f>SIGN(AW18)</f>
        <v>#VALUE!</v>
      </c>
      <c r="AW18" s="98" t="s">
        <v>464</v>
      </c>
      <c r="AX18" s="101" t="s">
        <v>460</v>
      </c>
    </row>
    <row r="19" spans="1:50" x14ac:dyDescent="0.25">
      <c r="A19" s="156">
        <v>12</v>
      </c>
      <c r="B19" s="96">
        <f t="shared" ref="B19:D28" si="20">B5</f>
        <v>1</v>
      </c>
      <c r="C19" s="97" t="str">
        <f t="shared" si="20"/>
        <v>8BAGS</v>
      </c>
      <c r="D19" s="108" t="str">
        <f t="shared" si="20"/>
        <v>8BAGS Київ ТЦ "Ривер Молл"</v>
      </c>
      <c r="E19" s="5">
        <f t="shared" ref="E19:AI19" si="21">IFERROR(E5/E$31,0)</f>
        <v>994</v>
      </c>
      <c r="F19" s="5">
        <f t="shared" si="21"/>
        <v>197.33333333333334</v>
      </c>
      <c r="G19" s="4">
        <f t="shared" si="21"/>
        <v>218.4</v>
      </c>
      <c r="H19" s="5">
        <f t="shared" si="21"/>
        <v>1056.4266666666667</v>
      </c>
      <c r="I19" s="5">
        <f t="shared" si="21"/>
        <v>775.73333333333335</v>
      </c>
      <c r="J19" s="5">
        <f t="shared" si="21"/>
        <v>1524.8</v>
      </c>
      <c r="K19" s="5">
        <f t="shared" si="21"/>
        <v>1066.1333333333334</v>
      </c>
      <c r="L19" s="5">
        <f t="shared" si="21"/>
        <v>432</v>
      </c>
      <c r="M19" s="9">
        <f t="shared" si="21"/>
        <v>0</v>
      </c>
      <c r="N19" s="4">
        <f t="shared" si="21"/>
        <v>278.93333333333334</v>
      </c>
      <c r="O19" s="5">
        <f t="shared" si="21"/>
        <v>180.26666666666668</v>
      </c>
      <c r="P19" s="5">
        <f t="shared" si="21"/>
        <v>368.8</v>
      </c>
      <c r="Q19" s="5">
        <f t="shared" si="21"/>
        <v>1867.2</v>
      </c>
      <c r="R19" s="5">
        <f t="shared" si="21"/>
        <v>1527.4666666666667</v>
      </c>
      <c r="S19" s="5">
        <f t="shared" si="21"/>
        <v>638.4</v>
      </c>
      <c r="T19" s="9">
        <f t="shared" si="21"/>
        <v>421.33333333333331</v>
      </c>
      <c r="U19" s="4">
        <f t="shared" si="21"/>
        <v>650</v>
      </c>
      <c r="V19" s="5">
        <f t="shared" si="21"/>
        <v>486.66666666666669</v>
      </c>
      <c r="W19" s="5">
        <f t="shared" si="21"/>
        <v>1373.2</v>
      </c>
      <c r="X19" s="5">
        <f t="shared" si="21"/>
        <v>197.33333333333334</v>
      </c>
      <c r="Y19" s="5">
        <f t="shared" si="21"/>
        <v>2009.7466666666667</v>
      </c>
      <c r="Z19" s="5">
        <f t="shared" si="21"/>
        <v>630.4</v>
      </c>
      <c r="AA19" s="9">
        <f t="shared" si="21"/>
        <v>599.20000000000005</v>
      </c>
      <c r="AB19" s="4">
        <f t="shared" si="21"/>
        <v>526.66666666666663</v>
      </c>
      <c r="AC19" s="5">
        <f t="shared" si="21"/>
        <v>632.90666666666664</v>
      </c>
      <c r="AD19" s="5">
        <f t="shared" si="21"/>
        <v>384.26666666666665</v>
      </c>
      <c r="AE19" s="5">
        <f t="shared" si="21"/>
        <v>1091.7333333333333</v>
      </c>
      <c r="AF19" s="5">
        <f t="shared" si="21"/>
        <v>1556</v>
      </c>
      <c r="AG19" s="5">
        <f t="shared" si="21"/>
        <v>517.33333333333337</v>
      </c>
      <c r="AH19" s="5">
        <f t="shared" si="21"/>
        <v>381.06666666666666</v>
      </c>
      <c r="AI19" s="9">
        <f t="shared" si="21"/>
        <v>967.2</v>
      </c>
      <c r="AK19" s="132">
        <f>SUM(E19:AI19)</f>
        <v>23550.946666666667</v>
      </c>
      <c r="AL19" s="133">
        <f t="shared" ref="AL19:AL28" si="22">IF(AL$31&lt;&gt;0,AL5/AL$31,0)</f>
        <v>26666.666666666668</v>
      </c>
      <c r="AM19" s="134">
        <f>IF(AL19&lt;&gt;0,AK19/AL19,0)</f>
        <v>0.88316050000000001</v>
      </c>
      <c r="AO19" s="120">
        <f t="shared" ref="AO19:AO28" si="23">IF(AO$31&lt;&gt;0,AO5/AO$31,0)</f>
        <v>14443.586666666666</v>
      </c>
      <c r="AP19" s="166">
        <f t="shared" ref="AP19:AP28" si="24">SIGN(AO19)</f>
        <v>1</v>
      </c>
      <c r="AQ19" s="136">
        <f t="shared" ref="AQ19:AQ27" si="25">AVERAGE(E19:AI19)</f>
        <v>759.70795698924735</v>
      </c>
      <c r="AR19" s="137">
        <f>AL19/$AR$2</f>
        <v>860.21505376344089</v>
      </c>
      <c r="AS19" s="138">
        <f>IF(AR19&lt;&gt;0,AQ19/AR19,0)</f>
        <v>0.88316050000000001</v>
      </c>
      <c r="AT19" s="137">
        <f>AO19/$AR$2</f>
        <v>465.92215053763437</v>
      </c>
      <c r="AU19" s="134">
        <f t="shared" ref="AU19:AU28" si="26">IFERROR(AW19/AO19-1,0)</f>
        <v>0.63054698325162106</v>
      </c>
      <c r="AV19" s="166">
        <f t="shared" ref="AV19:AV28" si="27">SIGN(AW19)</f>
        <v>1</v>
      </c>
      <c r="AW19" s="132">
        <f t="shared" ref="AW19:AW28" si="28">IF($AK$16&lt;&gt;0,AW5/$AK$16*$AK$30,0)</f>
        <v>23550.94666666667</v>
      </c>
      <c r="AX19" s="134">
        <f t="shared" ref="AX19:AX27" si="29">IF(AL19&lt;&gt;0,AW19/AL19,0)</f>
        <v>0.88316050000000013</v>
      </c>
    </row>
    <row r="20" spans="1:50" x14ac:dyDescent="0.25">
      <c r="A20" s="156">
        <v>15</v>
      </c>
      <c r="B20" s="18">
        <f t="shared" si="20"/>
        <v>2</v>
      </c>
      <c r="C20" s="88" t="str">
        <f t="shared" si="20"/>
        <v>8BAGS</v>
      </c>
      <c r="D20" s="92" t="str">
        <f t="shared" si="20"/>
        <v>8BAGS Київ ТЦ "Гулливер"</v>
      </c>
      <c r="E20" s="10">
        <f t="shared" ref="E20:AI20" si="30">IFERROR(E6/E$31,0)</f>
        <v>763.73333333333335</v>
      </c>
      <c r="F20" s="10">
        <f t="shared" si="30"/>
        <v>162.66666666666666</v>
      </c>
      <c r="G20" s="2">
        <f t="shared" si="30"/>
        <v>901.06666666666672</v>
      </c>
      <c r="H20" s="10">
        <f t="shared" si="30"/>
        <v>0</v>
      </c>
      <c r="I20" s="10">
        <f t="shared" si="30"/>
        <v>221.33333333333334</v>
      </c>
      <c r="J20" s="10">
        <f t="shared" si="30"/>
        <v>446.93333333333334</v>
      </c>
      <c r="K20" s="10">
        <f t="shared" si="30"/>
        <v>365.33333333333331</v>
      </c>
      <c r="L20" s="10">
        <f t="shared" si="30"/>
        <v>50.8</v>
      </c>
      <c r="M20" s="3">
        <f t="shared" si="30"/>
        <v>533.86666666666667</v>
      </c>
      <c r="N20" s="2">
        <f t="shared" si="30"/>
        <v>550.66666666666663</v>
      </c>
      <c r="O20" s="10">
        <f t="shared" si="30"/>
        <v>677.33333333333337</v>
      </c>
      <c r="P20" s="10">
        <f t="shared" si="30"/>
        <v>234.66666666666666</v>
      </c>
      <c r="Q20" s="10">
        <f t="shared" si="30"/>
        <v>1035.3866666666668</v>
      </c>
      <c r="R20" s="10">
        <f t="shared" si="30"/>
        <v>314.93333333333334</v>
      </c>
      <c r="S20" s="10">
        <f t="shared" si="30"/>
        <v>811.4666666666667</v>
      </c>
      <c r="T20" s="3">
        <f t="shared" si="30"/>
        <v>1453.3333333333333</v>
      </c>
      <c r="U20" s="2">
        <f t="shared" si="30"/>
        <v>555.20000000000005</v>
      </c>
      <c r="V20" s="10">
        <f t="shared" si="30"/>
        <v>533.86666666666667</v>
      </c>
      <c r="W20" s="10">
        <f t="shared" si="30"/>
        <v>1944.5333333333333</v>
      </c>
      <c r="X20" s="10">
        <f t="shared" si="30"/>
        <v>1227.5999999999999</v>
      </c>
      <c r="Y20" s="10">
        <f t="shared" si="30"/>
        <v>945.33333333333337</v>
      </c>
      <c r="Z20" s="10">
        <f t="shared" si="30"/>
        <v>95.2</v>
      </c>
      <c r="AA20" s="3">
        <f t="shared" si="30"/>
        <v>833.6</v>
      </c>
      <c r="AB20" s="2">
        <f t="shared" si="30"/>
        <v>286.13333333333333</v>
      </c>
      <c r="AC20" s="10">
        <f t="shared" si="30"/>
        <v>529.86666666666667</v>
      </c>
      <c r="AD20" s="10">
        <f t="shared" si="30"/>
        <v>619.4666666666667</v>
      </c>
      <c r="AE20" s="10">
        <f t="shared" si="30"/>
        <v>1012.2666666666667</v>
      </c>
      <c r="AF20" s="10">
        <f t="shared" si="30"/>
        <v>-207.2</v>
      </c>
      <c r="AG20" s="10">
        <f t="shared" si="30"/>
        <v>64</v>
      </c>
      <c r="AH20" s="10">
        <f t="shared" si="30"/>
        <v>368</v>
      </c>
      <c r="AI20" s="3">
        <f t="shared" si="30"/>
        <v>1555.2</v>
      </c>
      <c r="AK20" s="117">
        <f t="shared" ref="AK20:AK27" si="31">SUM(E20:AI20)</f>
        <v>18886.58666666667</v>
      </c>
      <c r="AL20" s="110">
        <f t="shared" si="22"/>
        <v>37333.333333333336</v>
      </c>
      <c r="AM20" s="78">
        <f t="shared" ref="AM20:AM27" si="32">IF(AL20&lt;&gt;0,AK20/AL20,0)</f>
        <v>0.5058907142857143</v>
      </c>
      <c r="AO20" s="86">
        <f t="shared" si="23"/>
        <v>33301.693333333336</v>
      </c>
      <c r="AP20" s="166">
        <f t="shared" si="24"/>
        <v>1</v>
      </c>
      <c r="AQ20" s="70">
        <f t="shared" si="25"/>
        <v>609.24473118279582</v>
      </c>
      <c r="AR20" s="19">
        <f t="shared" ref="AR20:AR27" si="33">AL20/$AR$2</f>
        <v>1204.3010752688174</v>
      </c>
      <c r="AS20" s="69">
        <f t="shared" ref="AS20:AS27" si="34">IF(AR20&lt;&gt;0,AQ20/AR20,0)</f>
        <v>0.5058907142857143</v>
      </c>
      <c r="AT20" s="19">
        <f>AO20/$AR$2</f>
        <v>1074.2481720430108</v>
      </c>
      <c r="AU20" s="78">
        <f t="shared" si="26"/>
        <v>-0.43286407457959086</v>
      </c>
      <c r="AV20" s="166">
        <f t="shared" si="27"/>
        <v>1</v>
      </c>
      <c r="AW20" s="117">
        <f t="shared" si="28"/>
        <v>18886.58666666667</v>
      </c>
      <c r="AX20" s="78">
        <f t="shared" si="29"/>
        <v>0.5058907142857143</v>
      </c>
    </row>
    <row r="21" spans="1:50" x14ac:dyDescent="0.25">
      <c r="A21" s="156">
        <v>32</v>
      </c>
      <c r="B21" s="18">
        <f t="shared" si="20"/>
        <v>3</v>
      </c>
      <c r="C21" s="88" t="str">
        <f t="shared" si="20"/>
        <v>8BAGS</v>
      </c>
      <c r="D21" s="92" t="str">
        <f t="shared" si="20"/>
        <v>8BAGS Київ ТЦ "Океан"</v>
      </c>
      <c r="E21" s="10">
        <f t="shared" ref="E21:AI21" si="35">IFERROR(E7/E$31,0)</f>
        <v>0</v>
      </c>
      <c r="F21" s="10">
        <f t="shared" si="35"/>
        <v>0</v>
      </c>
      <c r="G21" s="2">
        <f t="shared" si="35"/>
        <v>0</v>
      </c>
      <c r="H21" s="10">
        <f t="shared" si="35"/>
        <v>62.72</v>
      </c>
      <c r="I21" s="10">
        <f t="shared" si="35"/>
        <v>348.93333333333334</v>
      </c>
      <c r="J21" s="10">
        <f t="shared" si="35"/>
        <v>434.13333333333333</v>
      </c>
      <c r="K21" s="10">
        <f t="shared" si="35"/>
        <v>717.6</v>
      </c>
      <c r="L21" s="10">
        <f t="shared" si="35"/>
        <v>1063.7333333333333</v>
      </c>
      <c r="M21" s="3">
        <f t="shared" si="35"/>
        <v>127.73333333333333</v>
      </c>
      <c r="N21" s="2">
        <f t="shared" si="35"/>
        <v>0</v>
      </c>
      <c r="O21" s="10">
        <f t="shared" si="35"/>
        <v>211.73333333333332</v>
      </c>
      <c r="P21" s="10">
        <f t="shared" si="35"/>
        <v>323.73333333333335</v>
      </c>
      <c r="Q21" s="10">
        <f t="shared" si="35"/>
        <v>246.4</v>
      </c>
      <c r="R21" s="10">
        <f t="shared" si="35"/>
        <v>339.73333333333335</v>
      </c>
      <c r="S21" s="10">
        <f t="shared" si="35"/>
        <v>251.2</v>
      </c>
      <c r="T21" s="3">
        <f t="shared" si="35"/>
        <v>300.26666666666665</v>
      </c>
      <c r="U21" s="2">
        <f t="shared" si="35"/>
        <v>425.86666666666667</v>
      </c>
      <c r="V21" s="10">
        <f t="shared" si="35"/>
        <v>0</v>
      </c>
      <c r="W21" s="10">
        <f t="shared" si="35"/>
        <v>-141.86666666666667</v>
      </c>
      <c r="X21" s="10">
        <f t="shared" si="35"/>
        <v>637.17333333333329</v>
      </c>
      <c r="Y21" s="10">
        <f t="shared" si="35"/>
        <v>153.86666666666667</v>
      </c>
      <c r="Z21" s="10">
        <f t="shared" si="35"/>
        <v>0</v>
      </c>
      <c r="AA21" s="3">
        <f t="shared" si="35"/>
        <v>104.53333333333333</v>
      </c>
      <c r="AB21" s="2">
        <f t="shared" si="35"/>
        <v>405.06666666666666</v>
      </c>
      <c r="AC21" s="10">
        <f t="shared" si="35"/>
        <v>249.52</v>
      </c>
      <c r="AD21" s="10">
        <f t="shared" si="35"/>
        <v>98.4</v>
      </c>
      <c r="AE21" s="10">
        <f t="shared" si="35"/>
        <v>381.68</v>
      </c>
      <c r="AF21" s="10">
        <f t="shared" si="35"/>
        <v>529.06666666666672</v>
      </c>
      <c r="AG21" s="10">
        <f t="shared" si="35"/>
        <v>514.93333333333328</v>
      </c>
      <c r="AH21" s="10">
        <f t="shared" si="35"/>
        <v>0</v>
      </c>
      <c r="AI21" s="3">
        <f t="shared" si="35"/>
        <v>180</v>
      </c>
      <c r="AK21" s="117">
        <f t="shared" si="31"/>
        <v>7966.16</v>
      </c>
      <c r="AL21" s="110">
        <f t="shared" si="22"/>
        <v>32000</v>
      </c>
      <c r="AM21" s="78">
        <f t="shared" si="32"/>
        <v>0.24894249999999998</v>
      </c>
      <c r="AO21" s="86">
        <f t="shared" si="23"/>
        <v>0</v>
      </c>
      <c r="AP21" s="166">
        <f t="shared" si="24"/>
        <v>0</v>
      </c>
      <c r="AQ21" s="70">
        <f t="shared" si="25"/>
        <v>256.97290322580642</v>
      </c>
      <c r="AR21" s="19">
        <f t="shared" si="33"/>
        <v>1032.258064516129</v>
      </c>
      <c r="AS21" s="69">
        <f t="shared" si="34"/>
        <v>0.24894249999999998</v>
      </c>
      <c r="AT21" s="19">
        <f>AO21/$AR$2</f>
        <v>0</v>
      </c>
      <c r="AU21" s="78">
        <f t="shared" si="26"/>
        <v>0</v>
      </c>
      <c r="AV21" s="166">
        <f t="shared" si="27"/>
        <v>1</v>
      </c>
      <c r="AW21" s="117">
        <f t="shared" si="28"/>
        <v>7966.1600000000008</v>
      </c>
      <c r="AX21" s="78">
        <f t="shared" si="29"/>
        <v>0.24894250000000001</v>
      </c>
    </row>
    <row r="22" spans="1:50" x14ac:dyDescent="0.25">
      <c r="A22" s="156">
        <v>31</v>
      </c>
      <c r="B22" s="18">
        <f t="shared" si="20"/>
        <v>4</v>
      </c>
      <c r="C22" s="88" t="str">
        <f t="shared" si="20"/>
        <v>8BAGS</v>
      </c>
      <c r="D22" s="92" t="str">
        <f t="shared" si="20"/>
        <v>8BAGS Харків</v>
      </c>
      <c r="E22" s="10">
        <f t="shared" ref="E22:AI22" si="36">IFERROR(E8/E$31,0)</f>
        <v>0</v>
      </c>
      <c r="F22" s="10">
        <f t="shared" si="36"/>
        <v>872.34666666666669</v>
      </c>
      <c r="G22" s="2">
        <f t="shared" si="36"/>
        <v>220.53333333333333</v>
      </c>
      <c r="H22" s="10">
        <f t="shared" si="36"/>
        <v>213.92</v>
      </c>
      <c r="I22" s="10">
        <f t="shared" si="36"/>
        <v>286.66666666666669</v>
      </c>
      <c r="J22" s="10">
        <f t="shared" si="36"/>
        <v>0</v>
      </c>
      <c r="K22" s="10">
        <f t="shared" si="36"/>
        <v>0</v>
      </c>
      <c r="L22" s="10">
        <f t="shared" si="36"/>
        <v>409.6</v>
      </c>
      <c r="M22" s="3">
        <f t="shared" si="36"/>
        <v>325.2</v>
      </c>
      <c r="N22" s="2">
        <f t="shared" si="36"/>
        <v>240.26666666666668</v>
      </c>
      <c r="O22" s="10">
        <f t="shared" si="36"/>
        <v>0</v>
      </c>
      <c r="P22" s="10">
        <f t="shared" si="36"/>
        <v>173.33333333333334</v>
      </c>
      <c r="Q22" s="10">
        <f t="shared" si="36"/>
        <v>325.06666666666666</v>
      </c>
      <c r="R22" s="10">
        <f t="shared" si="36"/>
        <v>0</v>
      </c>
      <c r="S22" s="10">
        <f t="shared" si="36"/>
        <v>772.26666666666665</v>
      </c>
      <c r="T22" s="3">
        <f t="shared" si="36"/>
        <v>450.8</v>
      </c>
      <c r="U22" s="2">
        <f t="shared" si="36"/>
        <v>895.26666666666665</v>
      </c>
      <c r="V22" s="10">
        <f t="shared" si="36"/>
        <v>394.4</v>
      </c>
      <c r="W22" s="10">
        <f t="shared" si="36"/>
        <v>605.06666666666672</v>
      </c>
      <c r="X22" s="10">
        <f t="shared" si="36"/>
        <v>130.66666666666666</v>
      </c>
      <c r="Y22" s="10">
        <f t="shared" si="36"/>
        <v>257.33333333333331</v>
      </c>
      <c r="Z22" s="10">
        <f t="shared" si="36"/>
        <v>118.93333333333334</v>
      </c>
      <c r="AA22" s="3">
        <f t="shared" si="36"/>
        <v>431.46666666666664</v>
      </c>
      <c r="AB22" s="2">
        <f t="shared" si="36"/>
        <v>442.66666666666669</v>
      </c>
      <c r="AC22" s="10">
        <f t="shared" si="36"/>
        <v>0</v>
      </c>
      <c r="AD22" s="10">
        <f t="shared" si="36"/>
        <v>115.2</v>
      </c>
      <c r="AE22" s="10">
        <f t="shared" si="36"/>
        <v>0</v>
      </c>
      <c r="AF22" s="10">
        <f t="shared" si="36"/>
        <v>461.06666666666666</v>
      </c>
      <c r="AG22" s="10">
        <f t="shared" si="36"/>
        <v>548.79999999999995</v>
      </c>
      <c r="AH22" s="10">
        <f t="shared" si="36"/>
        <v>951.2</v>
      </c>
      <c r="AI22" s="3">
        <f t="shared" si="36"/>
        <v>551.48</v>
      </c>
      <c r="AK22" s="117">
        <f t="shared" si="31"/>
        <v>10193.546666666667</v>
      </c>
      <c r="AL22" s="110">
        <f t="shared" si="22"/>
        <v>16000</v>
      </c>
      <c r="AM22" s="78">
        <f t="shared" si="32"/>
        <v>0.63709666666666664</v>
      </c>
      <c r="AO22" s="86">
        <f t="shared" si="23"/>
        <v>0</v>
      </c>
      <c r="AP22" s="166">
        <f t="shared" si="24"/>
        <v>0</v>
      </c>
      <c r="AQ22" s="70">
        <f t="shared" si="25"/>
        <v>328.82408602150537</v>
      </c>
      <c r="AR22" s="19">
        <f t="shared" si="33"/>
        <v>516.12903225806451</v>
      </c>
      <c r="AS22" s="69">
        <f t="shared" si="34"/>
        <v>0.63709666666666664</v>
      </c>
      <c r="AT22" s="19">
        <f>AO22/$AR$2</f>
        <v>0</v>
      </c>
      <c r="AU22" s="78">
        <f t="shared" si="26"/>
        <v>0</v>
      </c>
      <c r="AV22" s="166">
        <f t="shared" si="27"/>
        <v>1</v>
      </c>
      <c r="AW22" s="117">
        <f t="shared" si="28"/>
        <v>10193.546666666669</v>
      </c>
      <c r="AX22" s="78">
        <f t="shared" si="29"/>
        <v>0.63709666666666676</v>
      </c>
    </row>
    <row r="23" spans="1:50" x14ac:dyDescent="0.25">
      <c r="A23" s="156">
        <v>29</v>
      </c>
      <c r="B23" s="18">
        <f t="shared" si="20"/>
        <v>5</v>
      </c>
      <c r="C23" s="88" t="str">
        <f t="shared" si="20"/>
        <v>8BAGS</v>
      </c>
      <c r="D23" s="92" t="str">
        <f t="shared" si="20"/>
        <v>8BAGS Львів</v>
      </c>
      <c r="E23" s="10">
        <f t="shared" ref="E23:AI23" si="37">IFERROR(E9/E$31,0)</f>
        <v>669.33333333333337</v>
      </c>
      <c r="F23" s="10">
        <f t="shared" si="37"/>
        <v>313.33333333333331</v>
      </c>
      <c r="G23" s="2">
        <f t="shared" si="37"/>
        <v>168.26666666666668</v>
      </c>
      <c r="H23" s="10">
        <f t="shared" si="37"/>
        <v>756.26666666666665</v>
      </c>
      <c r="I23" s="10">
        <f t="shared" si="37"/>
        <v>544.79999999999995</v>
      </c>
      <c r="J23" s="10">
        <f t="shared" si="37"/>
        <v>298.39999999999998</v>
      </c>
      <c r="K23" s="10">
        <f t="shared" si="37"/>
        <v>1358.9333333333334</v>
      </c>
      <c r="L23" s="10">
        <f t="shared" si="37"/>
        <v>93.066666666666663</v>
      </c>
      <c r="M23" s="3">
        <f t="shared" si="37"/>
        <v>217.33333333333334</v>
      </c>
      <c r="N23" s="2">
        <f t="shared" si="37"/>
        <v>433.6</v>
      </c>
      <c r="O23" s="10">
        <f t="shared" si="37"/>
        <v>888</v>
      </c>
      <c r="P23" s="10">
        <f t="shared" si="37"/>
        <v>984.26666666666665</v>
      </c>
      <c r="Q23" s="10">
        <f t="shared" si="37"/>
        <v>313.46666666666664</v>
      </c>
      <c r="R23" s="10">
        <f t="shared" si="37"/>
        <v>325.33333333333331</v>
      </c>
      <c r="S23" s="10">
        <f t="shared" si="37"/>
        <v>228.8</v>
      </c>
      <c r="T23" s="3">
        <f t="shared" si="37"/>
        <v>0</v>
      </c>
      <c r="U23" s="2">
        <f t="shared" si="37"/>
        <v>320</v>
      </c>
      <c r="V23" s="10">
        <f t="shared" si="37"/>
        <v>304.53333333333336</v>
      </c>
      <c r="W23" s="10">
        <f t="shared" si="37"/>
        <v>485.06666666666666</v>
      </c>
      <c r="X23" s="10">
        <f t="shared" si="37"/>
        <v>329.6</v>
      </c>
      <c r="Y23" s="10">
        <f t="shared" si="37"/>
        <v>1442.88</v>
      </c>
      <c r="Z23" s="10">
        <f t="shared" si="37"/>
        <v>162.66666666666666</v>
      </c>
      <c r="AA23" s="3">
        <f t="shared" si="37"/>
        <v>491.33333333333331</v>
      </c>
      <c r="AB23" s="2">
        <f t="shared" si="37"/>
        <v>829.86666666666667</v>
      </c>
      <c r="AC23" s="10">
        <f t="shared" si="37"/>
        <v>934.93333333333328</v>
      </c>
      <c r="AD23" s="10">
        <f t="shared" si="37"/>
        <v>0</v>
      </c>
      <c r="AE23" s="10">
        <f t="shared" si="37"/>
        <v>500.8</v>
      </c>
      <c r="AF23" s="10">
        <f t="shared" si="37"/>
        <v>219.73333333333332</v>
      </c>
      <c r="AG23" s="10">
        <f t="shared" si="37"/>
        <v>178.66666666666666</v>
      </c>
      <c r="AH23" s="10">
        <f t="shared" si="37"/>
        <v>274.39999999999998</v>
      </c>
      <c r="AI23" s="3">
        <f t="shared" si="37"/>
        <v>0</v>
      </c>
      <c r="AK23" s="117">
        <f t="shared" si="31"/>
        <v>14067.68</v>
      </c>
      <c r="AL23" s="110">
        <f t="shared" si="22"/>
        <v>18666.666666666668</v>
      </c>
      <c r="AM23" s="78">
        <f t="shared" si="32"/>
        <v>0.75362571428571423</v>
      </c>
      <c r="AO23" s="86">
        <f t="shared" si="23"/>
        <v>0</v>
      </c>
      <c r="AP23" s="166">
        <f t="shared" si="24"/>
        <v>0</v>
      </c>
      <c r="AQ23" s="70">
        <f t="shared" si="25"/>
        <v>453.79612903225808</v>
      </c>
      <c r="AR23" s="19">
        <f t="shared" si="33"/>
        <v>602.15053763440869</v>
      </c>
      <c r="AS23" s="69">
        <f t="shared" si="34"/>
        <v>0.75362571428571423</v>
      </c>
      <c r="AT23" s="19">
        <f t="shared" ref="AT23:AT27" si="38">AO23/$AR$2</f>
        <v>0</v>
      </c>
      <c r="AU23" s="78">
        <f t="shared" si="26"/>
        <v>0</v>
      </c>
      <c r="AV23" s="166">
        <f t="shared" si="27"/>
        <v>1</v>
      </c>
      <c r="AW23" s="117">
        <f t="shared" si="28"/>
        <v>14067.680000000002</v>
      </c>
      <c r="AX23" s="78">
        <f t="shared" si="29"/>
        <v>0.75362571428571434</v>
      </c>
    </row>
    <row r="24" spans="1:50" x14ac:dyDescent="0.25">
      <c r="A24" s="156">
        <v>10</v>
      </c>
      <c r="B24" s="18">
        <f t="shared" si="20"/>
        <v>6</v>
      </c>
      <c r="C24" s="88" t="str">
        <f t="shared" si="20"/>
        <v>FURLA</v>
      </c>
      <c r="D24" s="92" t="str">
        <f t="shared" si="20"/>
        <v>Фурла Київ ТЦ "Океан"</v>
      </c>
      <c r="E24" s="10">
        <f t="shared" ref="E24:AI24" si="39">IFERROR(E10/E$31,0)</f>
        <v>427.73333333333335</v>
      </c>
      <c r="F24" s="10">
        <f t="shared" si="39"/>
        <v>495.86666666666667</v>
      </c>
      <c r="G24" s="2">
        <f t="shared" si="39"/>
        <v>1191.3333333333333</v>
      </c>
      <c r="H24" s="10">
        <f t="shared" si="39"/>
        <v>346</v>
      </c>
      <c r="I24" s="10">
        <f t="shared" si="39"/>
        <v>0</v>
      </c>
      <c r="J24" s="10">
        <f t="shared" si="39"/>
        <v>2021.3333333333333</v>
      </c>
      <c r="K24" s="10">
        <f t="shared" si="39"/>
        <v>1592.9066666666668</v>
      </c>
      <c r="L24" s="10">
        <f t="shared" si="39"/>
        <v>450.66666666666669</v>
      </c>
      <c r="M24" s="3">
        <f t="shared" si="39"/>
        <v>491.06666666666666</v>
      </c>
      <c r="N24" s="2">
        <f t="shared" si="39"/>
        <v>84</v>
      </c>
      <c r="O24" s="10">
        <f t="shared" si="39"/>
        <v>363.85333333333335</v>
      </c>
      <c r="P24" s="10">
        <f t="shared" si="39"/>
        <v>1382.2666666666667</v>
      </c>
      <c r="Q24" s="10">
        <f t="shared" si="39"/>
        <v>1833.1066666666666</v>
      </c>
      <c r="R24" s="10">
        <f t="shared" si="39"/>
        <v>288</v>
      </c>
      <c r="S24" s="10">
        <f t="shared" si="39"/>
        <v>529.06666666666672</v>
      </c>
      <c r="T24" s="3">
        <f t="shared" si="39"/>
        <v>112.13333333333334</v>
      </c>
      <c r="U24" s="2">
        <f t="shared" si="39"/>
        <v>138.13333333333333</v>
      </c>
      <c r="V24" s="10">
        <f t="shared" si="39"/>
        <v>238.66666666666666</v>
      </c>
      <c r="W24" s="10">
        <f t="shared" si="39"/>
        <v>1788.1333333333334</v>
      </c>
      <c r="X24" s="10">
        <f t="shared" si="39"/>
        <v>1904.5066666666667</v>
      </c>
      <c r="Y24" s="10">
        <f t="shared" si="39"/>
        <v>1658.4</v>
      </c>
      <c r="Z24" s="10">
        <f t="shared" si="39"/>
        <v>487.97333333333336</v>
      </c>
      <c r="AA24" s="3">
        <f t="shared" si="39"/>
        <v>540.26666666666665</v>
      </c>
      <c r="AB24" s="2">
        <f t="shared" si="39"/>
        <v>1342.1333333333334</v>
      </c>
      <c r="AC24" s="10">
        <f t="shared" si="39"/>
        <v>1033.5999999999999</v>
      </c>
      <c r="AD24" s="10">
        <f t="shared" si="39"/>
        <v>608</v>
      </c>
      <c r="AE24" s="10">
        <f t="shared" si="39"/>
        <v>1669.0666666666666</v>
      </c>
      <c r="AF24" s="10">
        <f t="shared" si="39"/>
        <v>1132.5333333333333</v>
      </c>
      <c r="AG24" s="10">
        <f t="shared" si="39"/>
        <v>1451.7333333333333</v>
      </c>
      <c r="AH24" s="10">
        <f t="shared" si="39"/>
        <v>150.26666666666668</v>
      </c>
      <c r="AI24" s="3">
        <f t="shared" si="39"/>
        <v>-50.92</v>
      </c>
      <c r="AK24" s="117">
        <f t="shared" si="31"/>
        <v>25701.826666666668</v>
      </c>
      <c r="AL24" s="110">
        <f t="shared" si="22"/>
        <v>46666.666666666664</v>
      </c>
      <c r="AM24" s="78">
        <f t="shared" si="32"/>
        <v>0.55075342857142862</v>
      </c>
      <c r="AO24" s="86">
        <f t="shared" si="23"/>
        <v>0</v>
      </c>
      <c r="AP24" s="166">
        <f t="shared" si="24"/>
        <v>0</v>
      </c>
      <c r="AQ24" s="70">
        <f t="shared" si="25"/>
        <v>829.09118279569896</v>
      </c>
      <c r="AR24" s="19">
        <f t="shared" si="33"/>
        <v>1505.3763440860214</v>
      </c>
      <c r="AS24" s="69">
        <f t="shared" si="34"/>
        <v>0.55075342857142862</v>
      </c>
      <c r="AT24" s="19">
        <f t="shared" si="38"/>
        <v>0</v>
      </c>
      <c r="AU24" s="78">
        <f t="shared" si="26"/>
        <v>0</v>
      </c>
      <c r="AV24" s="166">
        <f t="shared" si="27"/>
        <v>1</v>
      </c>
      <c r="AW24" s="117">
        <f t="shared" si="28"/>
        <v>25701.826666666668</v>
      </c>
      <c r="AX24" s="78">
        <f t="shared" si="29"/>
        <v>0.55075342857142862</v>
      </c>
    </row>
    <row r="25" spans="1:50" x14ac:dyDescent="0.25">
      <c r="A25" s="156">
        <v>33</v>
      </c>
      <c r="B25" s="18">
        <f t="shared" si="20"/>
        <v>7</v>
      </c>
      <c r="C25" s="88" t="str">
        <f t="shared" si="20"/>
        <v>FURLA</v>
      </c>
      <c r="D25" s="92" t="str">
        <f t="shared" si="20"/>
        <v>Фурла Київ ТЦ "Гулливер"</v>
      </c>
      <c r="E25" s="10">
        <f t="shared" ref="E25:AI25" si="40">IFERROR(E11/E$31,0)</f>
        <v>702.48</v>
      </c>
      <c r="F25" s="10">
        <f t="shared" si="40"/>
        <v>908.13333333333333</v>
      </c>
      <c r="G25" s="2">
        <f t="shared" si="40"/>
        <v>1198.6666666666667</v>
      </c>
      <c r="H25" s="10">
        <f t="shared" si="40"/>
        <v>460.10666666666668</v>
      </c>
      <c r="I25" s="10">
        <f t="shared" si="40"/>
        <v>370.8</v>
      </c>
      <c r="J25" s="10">
        <f t="shared" si="40"/>
        <v>550.26666666666665</v>
      </c>
      <c r="K25" s="10">
        <f t="shared" si="40"/>
        <v>756.96</v>
      </c>
      <c r="L25" s="10">
        <f t="shared" si="40"/>
        <v>0</v>
      </c>
      <c r="M25" s="3">
        <f t="shared" si="40"/>
        <v>252.93333333333334</v>
      </c>
      <c r="N25" s="2">
        <f t="shared" si="40"/>
        <v>640.79999999999995</v>
      </c>
      <c r="O25" s="10">
        <f t="shared" si="40"/>
        <v>935.4666666666667</v>
      </c>
      <c r="P25" s="10">
        <f t="shared" si="40"/>
        <v>1834.6666666666667</v>
      </c>
      <c r="Q25" s="10">
        <f t="shared" si="40"/>
        <v>401.33333333333331</v>
      </c>
      <c r="R25" s="10">
        <f t="shared" si="40"/>
        <v>914.09333333333336</v>
      </c>
      <c r="S25" s="10">
        <f t="shared" si="40"/>
        <v>1237.3333333333333</v>
      </c>
      <c r="T25" s="3">
        <f t="shared" si="40"/>
        <v>221.33333333333334</v>
      </c>
      <c r="U25" s="2">
        <f t="shared" si="40"/>
        <v>1074.1733333333334</v>
      </c>
      <c r="V25" s="10">
        <f t="shared" si="40"/>
        <v>1138.4000000000001</v>
      </c>
      <c r="W25" s="10">
        <f t="shared" si="40"/>
        <v>0</v>
      </c>
      <c r="X25" s="10">
        <f t="shared" si="40"/>
        <v>487.01333333333332</v>
      </c>
      <c r="Y25" s="10">
        <f t="shared" si="40"/>
        <v>531.4666666666667</v>
      </c>
      <c r="Z25" s="10">
        <f t="shared" si="40"/>
        <v>805.44</v>
      </c>
      <c r="AA25" s="3">
        <f t="shared" si="40"/>
        <v>0</v>
      </c>
      <c r="AB25" s="2">
        <f t="shared" si="40"/>
        <v>0</v>
      </c>
      <c r="AC25" s="10">
        <f t="shared" si="40"/>
        <v>0</v>
      </c>
      <c r="AD25" s="10">
        <f t="shared" si="40"/>
        <v>244.53333333333333</v>
      </c>
      <c r="AE25" s="10">
        <f t="shared" si="40"/>
        <v>0</v>
      </c>
      <c r="AF25" s="10">
        <f t="shared" si="40"/>
        <v>937.6</v>
      </c>
      <c r="AG25" s="10">
        <f t="shared" si="40"/>
        <v>826.4</v>
      </c>
      <c r="AH25" s="10">
        <f t="shared" si="40"/>
        <v>493.6</v>
      </c>
      <c r="AI25" s="3">
        <f t="shared" si="40"/>
        <v>0</v>
      </c>
      <c r="AK25" s="117">
        <f t="shared" si="31"/>
        <v>17924.000000000004</v>
      </c>
      <c r="AL25" s="110">
        <f t="shared" si="22"/>
        <v>26666.666666666668</v>
      </c>
      <c r="AM25" s="78">
        <f t="shared" si="32"/>
        <v>0.67215000000000014</v>
      </c>
      <c r="AO25" s="86">
        <f t="shared" si="23"/>
        <v>0</v>
      </c>
      <c r="AP25" s="166">
        <f t="shared" si="24"/>
        <v>0</v>
      </c>
      <c r="AQ25" s="70">
        <f t="shared" si="25"/>
        <v>578.19354838709694</v>
      </c>
      <c r="AR25" s="19">
        <f t="shared" si="33"/>
        <v>860.21505376344089</v>
      </c>
      <c r="AS25" s="69">
        <f t="shared" si="34"/>
        <v>0.67215000000000014</v>
      </c>
      <c r="AT25" s="19">
        <f t="shared" si="38"/>
        <v>0</v>
      </c>
      <c r="AU25" s="78">
        <f t="shared" si="26"/>
        <v>0</v>
      </c>
      <c r="AV25" s="166">
        <f t="shared" si="27"/>
        <v>1</v>
      </c>
      <c r="AW25" s="117">
        <f t="shared" si="28"/>
        <v>17924</v>
      </c>
      <c r="AX25" s="78">
        <f t="shared" si="29"/>
        <v>0.67214999999999991</v>
      </c>
    </row>
    <row r="26" spans="1:50" x14ac:dyDescent="0.25">
      <c r="A26" s="156">
        <v>34</v>
      </c>
      <c r="B26" s="18">
        <f t="shared" si="20"/>
        <v>8</v>
      </c>
      <c r="C26" s="88" t="str">
        <f t="shared" si="20"/>
        <v>DKNY</v>
      </c>
      <c r="D26" s="92" t="str">
        <f t="shared" si="20"/>
        <v>DKNY Київ ТЦ "Океан"</v>
      </c>
      <c r="E26" s="10">
        <f t="shared" ref="E26:AI26" si="41">IFERROR(E12/E$31,0)</f>
        <v>0</v>
      </c>
      <c r="F26" s="10">
        <f t="shared" si="41"/>
        <v>0</v>
      </c>
      <c r="G26" s="2">
        <f t="shared" si="41"/>
        <v>0</v>
      </c>
      <c r="H26" s="10">
        <f t="shared" si="41"/>
        <v>0</v>
      </c>
      <c r="I26" s="10">
        <f t="shared" si="41"/>
        <v>0</v>
      </c>
      <c r="J26" s="10">
        <f t="shared" si="41"/>
        <v>0</v>
      </c>
      <c r="K26" s="10">
        <f t="shared" si="41"/>
        <v>0</v>
      </c>
      <c r="L26" s="10">
        <f t="shared" si="41"/>
        <v>0</v>
      </c>
      <c r="M26" s="3">
        <f t="shared" si="41"/>
        <v>0</v>
      </c>
      <c r="N26" s="2">
        <f t="shared" si="41"/>
        <v>0</v>
      </c>
      <c r="O26" s="10">
        <f t="shared" si="41"/>
        <v>0</v>
      </c>
      <c r="P26" s="10">
        <f t="shared" si="41"/>
        <v>0</v>
      </c>
      <c r="Q26" s="10">
        <f t="shared" si="41"/>
        <v>0</v>
      </c>
      <c r="R26" s="10">
        <f t="shared" si="41"/>
        <v>0</v>
      </c>
      <c r="S26" s="10">
        <f t="shared" si="41"/>
        <v>0</v>
      </c>
      <c r="T26" s="3">
        <f t="shared" si="41"/>
        <v>0</v>
      </c>
      <c r="U26" s="2">
        <f t="shared" si="41"/>
        <v>0</v>
      </c>
      <c r="V26" s="10">
        <f t="shared" si="41"/>
        <v>0</v>
      </c>
      <c r="W26" s="10">
        <f t="shared" si="41"/>
        <v>0</v>
      </c>
      <c r="X26" s="10">
        <f t="shared" si="41"/>
        <v>0</v>
      </c>
      <c r="Y26" s="10">
        <f t="shared" si="41"/>
        <v>0</v>
      </c>
      <c r="Z26" s="10">
        <f t="shared" si="41"/>
        <v>0</v>
      </c>
      <c r="AA26" s="3">
        <f t="shared" si="41"/>
        <v>0</v>
      </c>
      <c r="AB26" s="2">
        <f t="shared" si="41"/>
        <v>0</v>
      </c>
      <c r="AC26" s="10">
        <f t="shared" si="41"/>
        <v>0</v>
      </c>
      <c r="AD26" s="10">
        <f t="shared" si="41"/>
        <v>0</v>
      </c>
      <c r="AE26" s="10">
        <f t="shared" si="41"/>
        <v>0</v>
      </c>
      <c r="AF26" s="10">
        <f t="shared" si="41"/>
        <v>0</v>
      </c>
      <c r="AG26" s="10">
        <f t="shared" si="41"/>
        <v>0</v>
      </c>
      <c r="AH26" s="10">
        <f t="shared" si="41"/>
        <v>0</v>
      </c>
      <c r="AI26" s="3">
        <f t="shared" si="41"/>
        <v>0</v>
      </c>
      <c r="AK26" s="117">
        <f t="shared" si="31"/>
        <v>0</v>
      </c>
      <c r="AL26" s="110">
        <f t="shared" si="22"/>
        <v>0</v>
      </c>
      <c r="AM26" s="78">
        <f t="shared" si="32"/>
        <v>0</v>
      </c>
      <c r="AO26" s="86">
        <f t="shared" si="23"/>
        <v>0</v>
      </c>
      <c r="AP26" s="166">
        <f t="shared" si="24"/>
        <v>0</v>
      </c>
      <c r="AQ26" s="70">
        <f t="shared" si="25"/>
        <v>0</v>
      </c>
      <c r="AR26" s="19">
        <f t="shared" si="33"/>
        <v>0</v>
      </c>
      <c r="AS26" s="69">
        <f t="shared" si="34"/>
        <v>0</v>
      </c>
      <c r="AT26" s="19">
        <f t="shared" si="38"/>
        <v>0</v>
      </c>
      <c r="AU26" s="78">
        <f t="shared" si="26"/>
        <v>0</v>
      </c>
      <c r="AV26" s="166">
        <f t="shared" si="27"/>
        <v>0</v>
      </c>
      <c r="AW26" s="117">
        <f t="shared" si="28"/>
        <v>0</v>
      </c>
      <c r="AX26" s="78">
        <f t="shared" si="29"/>
        <v>0</v>
      </c>
    </row>
    <row r="27" spans="1:50" x14ac:dyDescent="0.25">
      <c r="A27" s="156">
        <v>14</v>
      </c>
      <c r="B27" s="18">
        <f t="shared" si="20"/>
        <v>9</v>
      </c>
      <c r="C27" s="88" t="str">
        <f t="shared" si="20"/>
        <v>U-MIX</v>
      </c>
      <c r="D27" s="92" t="str">
        <f t="shared" si="20"/>
        <v>U-MIX Київ ТЦ "Гулливер"</v>
      </c>
      <c r="E27" s="10">
        <f t="shared" ref="E27:AI28" si="42">IFERROR(E13/E$31,0)</f>
        <v>0</v>
      </c>
      <c r="F27" s="10">
        <f t="shared" si="42"/>
        <v>0</v>
      </c>
      <c r="G27" s="2">
        <f t="shared" si="42"/>
        <v>481.92</v>
      </c>
      <c r="H27" s="10">
        <f t="shared" si="42"/>
        <v>118.93333333333334</v>
      </c>
      <c r="I27" s="10">
        <f t="shared" si="42"/>
        <v>0</v>
      </c>
      <c r="J27" s="10">
        <f t="shared" si="42"/>
        <v>744.10666666666668</v>
      </c>
      <c r="K27" s="10">
        <f t="shared" si="42"/>
        <v>348.53333333333336</v>
      </c>
      <c r="L27" s="10">
        <f t="shared" si="42"/>
        <v>100.53333333333333</v>
      </c>
      <c r="M27" s="3">
        <f t="shared" si="42"/>
        <v>0</v>
      </c>
      <c r="N27" s="2">
        <f t="shared" si="42"/>
        <v>338.66666666666669</v>
      </c>
      <c r="O27" s="10">
        <f t="shared" si="42"/>
        <v>168.26666666666668</v>
      </c>
      <c r="P27" s="10">
        <f t="shared" si="42"/>
        <v>136.53333333333333</v>
      </c>
      <c r="Q27" s="10">
        <f t="shared" si="42"/>
        <v>0</v>
      </c>
      <c r="R27" s="10">
        <f t="shared" si="42"/>
        <v>383.62666666666667</v>
      </c>
      <c r="S27" s="10">
        <f t="shared" si="42"/>
        <v>52.266666666666666</v>
      </c>
      <c r="T27" s="3">
        <f t="shared" si="42"/>
        <v>78.400000000000006</v>
      </c>
      <c r="U27" s="2">
        <f t="shared" si="42"/>
        <v>0</v>
      </c>
      <c r="V27" s="10">
        <f t="shared" si="42"/>
        <v>287.46666666666664</v>
      </c>
      <c r="W27" s="10">
        <f t="shared" si="42"/>
        <v>273.60000000000002</v>
      </c>
      <c r="X27" s="10">
        <f t="shared" si="42"/>
        <v>418.66666666666669</v>
      </c>
      <c r="Y27" s="10">
        <f t="shared" si="42"/>
        <v>101.33333333333333</v>
      </c>
      <c r="Z27" s="10">
        <f t="shared" si="42"/>
        <v>79.2</v>
      </c>
      <c r="AA27" s="3">
        <f t="shared" si="42"/>
        <v>0</v>
      </c>
      <c r="AB27" s="2">
        <f t="shared" si="42"/>
        <v>193.86666666666667</v>
      </c>
      <c r="AC27" s="10">
        <f t="shared" si="42"/>
        <v>259.2</v>
      </c>
      <c r="AD27" s="10">
        <f t="shared" si="42"/>
        <v>237.6</v>
      </c>
      <c r="AE27" s="10">
        <f t="shared" si="42"/>
        <v>301.06666666666666</v>
      </c>
      <c r="AF27" s="10">
        <f t="shared" si="42"/>
        <v>0</v>
      </c>
      <c r="AG27" s="10">
        <f t="shared" si="42"/>
        <v>0</v>
      </c>
      <c r="AH27" s="10">
        <f t="shared" si="42"/>
        <v>660.5333333333333</v>
      </c>
      <c r="AI27" s="3">
        <f t="shared" si="42"/>
        <v>0</v>
      </c>
      <c r="AK27" s="117">
        <f t="shared" si="31"/>
        <v>5764.32</v>
      </c>
      <c r="AL27" s="110">
        <f t="shared" si="22"/>
        <v>13333.333333333334</v>
      </c>
      <c r="AM27" s="78">
        <f t="shared" si="32"/>
        <v>0.43232399999999999</v>
      </c>
      <c r="AO27" s="86">
        <f t="shared" si="23"/>
        <v>5496.2666666666664</v>
      </c>
      <c r="AP27" s="166">
        <f t="shared" si="24"/>
        <v>1</v>
      </c>
      <c r="AQ27" s="70">
        <f t="shared" si="25"/>
        <v>185.9458064516129</v>
      </c>
      <c r="AR27" s="19">
        <f t="shared" si="33"/>
        <v>430.10752688172045</v>
      </c>
      <c r="AS27" s="69">
        <f t="shared" si="34"/>
        <v>0.43232399999999999</v>
      </c>
      <c r="AT27" s="19">
        <f t="shared" si="38"/>
        <v>177.29892473118278</v>
      </c>
      <c r="AU27" s="78">
        <f t="shared" si="26"/>
        <v>4.8770074232206362E-2</v>
      </c>
      <c r="AV27" s="166">
        <f t="shared" si="27"/>
        <v>1</v>
      </c>
      <c r="AW27" s="117">
        <f t="shared" si="28"/>
        <v>5764.3200000000006</v>
      </c>
      <c r="AX27" s="78">
        <f t="shared" si="29"/>
        <v>0.43232400000000004</v>
      </c>
    </row>
    <row r="28" spans="1:50" x14ac:dyDescent="0.25">
      <c r="A28" s="156">
        <v>98</v>
      </c>
      <c r="B28" s="18">
        <f t="shared" si="20"/>
        <v>10</v>
      </c>
      <c r="C28" s="88" t="str">
        <f t="shared" si="20"/>
        <v>Online</v>
      </c>
      <c r="D28" s="92" t="str">
        <f t="shared" si="20"/>
        <v>Market Places</v>
      </c>
      <c r="E28" s="10">
        <f t="shared" si="42"/>
        <v>140</v>
      </c>
      <c r="F28" s="10">
        <f t="shared" si="42"/>
        <v>119.33333333333333</v>
      </c>
      <c r="G28" s="2">
        <f t="shared" si="42"/>
        <v>629.06666666666672</v>
      </c>
      <c r="H28" s="10">
        <f t="shared" si="42"/>
        <v>134.4</v>
      </c>
      <c r="I28" s="10">
        <f t="shared" si="42"/>
        <v>-355.6</v>
      </c>
      <c r="J28" s="10">
        <f t="shared" si="42"/>
        <v>3.7333333333333334</v>
      </c>
      <c r="K28" s="10">
        <f t="shared" si="42"/>
        <v>0</v>
      </c>
      <c r="L28" s="10">
        <f t="shared" si="42"/>
        <v>87.64</v>
      </c>
      <c r="M28" s="3">
        <f t="shared" si="42"/>
        <v>-229.33333333333334</v>
      </c>
      <c r="N28" s="2">
        <f t="shared" si="42"/>
        <v>431.57333333333332</v>
      </c>
      <c r="O28" s="10">
        <f t="shared" si="42"/>
        <v>0</v>
      </c>
      <c r="P28" s="10">
        <f t="shared" si="42"/>
        <v>0</v>
      </c>
      <c r="Q28" s="10">
        <f t="shared" si="42"/>
        <v>-435.73333333333335</v>
      </c>
      <c r="R28" s="10">
        <f t="shared" si="42"/>
        <v>0</v>
      </c>
      <c r="S28" s="10">
        <f t="shared" si="42"/>
        <v>27.906666666666666</v>
      </c>
      <c r="T28" s="3">
        <f t="shared" si="42"/>
        <v>270.29333333333335</v>
      </c>
      <c r="U28" s="2">
        <f t="shared" si="42"/>
        <v>-401.892</v>
      </c>
      <c r="V28" s="10">
        <f t="shared" si="42"/>
        <v>30.426666666666666</v>
      </c>
      <c r="W28" s="10">
        <f t="shared" si="42"/>
        <v>468.62666666666667</v>
      </c>
      <c r="X28" s="10">
        <f t="shared" si="42"/>
        <v>416.82666666666665</v>
      </c>
      <c r="Y28" s="10">
        <f t="shared" si="42"/>
        <v>0</v>
      </c>
      <c r="Z28" s="10">
        <f t="shared" si="42"/>
        <v>120.68</v>
      </c>
      <c r="AA28" s="3">
        <f t="shared" si="42"/>
        <v>0</v>
      </c>
      <c r="AB28" s="2">
        <f t="shared" si="42"/>
        <v>-109.76</v>
      </c>
      <c r="AC28" s="10">
        <f t="shared" si="42"/>
        <v>0</v>
      </c>
      <c r="AD28" s="10">
        <f t="shared" si="42"/>
        <v>0</v>
      </c>
      <c r="AE28" s="10">
        <f t="shared" si="42"/>
        <v>0</v>
      </c>
      <c r="AF28" s="10">
        <f t="shared" si="42"/>
        <v>0</v>
      </c>
      <c r="AG28" s="10">
        <f t="shared" si="42"/>
        <v>0</v>
      </c>
      <c r="AH28" s="10">
        <f t="shared" si="42"/>
        <v>-444.26666666666665</v>
      </c>
      <c r="AI28" s="3">
        <f t="shared" si="42"/>
        <v>0</v>
      </c>
      <c r="AK28" s="117">
        <f t="shared" ref="AK28" si="43">SUM(E28:AI28)</f>
        <v>903.92133333333345</v>
      </c>
      <c r="AL28" s="110">
        <f t="shared" si="22"/>
        <v>903.92133333333345</v>
      </c>
      <c r="AM28" s="78">
        <f t="shared" ref="AM28" si="44">IF(AL28&lt;&gt;0,AK28/AL28,0)</f>
        <v>1</v>
      </c>
      <c r="AO28" s="86">
        <f t="shared" si="23"/>
        <v>18324.066666666666</v>
      </c>
      <c r="AP28" s="166">
        <f t="shared" si="24"/>
        <v>1</v>
      </c>
      <c r="AQ28" s="70">
        <f t="shared" ref="AQ28" si="45">AVERAGE(E28:AI28)</f>
        <v>29.158752688172047</v>
      </c>
      <c r="AR28" s="19">
        <f t="shared" ref="AR28" si="46">AL28/$AR$2</f>
        <v>29.158752688172047</v>
      </c>
      <c r="AS28" s="69">
        <f t="shared" ref="AS28" si="47">IF(AR28&lt;&gt;0,AQ28/AR28,0)</f>
        <v>1</v>
      </c>
      <c r="AT28" s="19">
        <f t="shared" ref="AT28" si="48">AO28/$AR$2</f>
        <v>591.09892473118282</v>
      </c>
      <c r="AU28" s="78">
        <f t="shared" si="26"/>
        <v>-0.95067026606175487</v>
      </c>
      <c r="AV28" s="166">
        <f t="shared" si="27"/>
        <v>1</v>
      </c>
      <c r="AW28" s="117">
        <f t="shared" si="28"/>
        <v>903.92133333333356</v>
      </c>
      <c r="AX28" s="78">
        <f t="shared" ref="AX28" si="49">IF(AL28&lt;&gt;0,AW28/AL28,0)</f>
        <v>1.0000000000000002</v>
      </c>
    </row>
    <row r="29" spans="1:50" x14ac:dyDescent="0.25">
      <c r="B29" s="109"/>
      <c r="C29" s="89"/>
      <c r="D29" s="68"/>
      <c r="E29" s="105"/>
      <c r="F29" s="105"/>
      <c r="G29" s="106"/>
      <c r="H29" s="105"/>
      <c r="I29" s="105"/>
      <c r="J29" s="105"/>
      <c r="K29" s="105"/>
      <c r="L29" s="105"/>
      <c r="M29" s="107"/>
      <c r="N29" s="106"/>
      <c r="O29" s="105"/>
      <c r="P29" s="105"/>
      <c r="Q29" s="105"/>
      <c r="R29" s="105"/>
      <c r="S29" s="105"/>
      <c r="T29" s="107"/>
      <c r="U29" s="106"/>
      <c r="V29" s="105"/>
      <c r="W29" s="105"/>
      <c r="X29" s="105"/>
      <c r="Y29" s="105"/>
      <c r="Z29" s="105"/>
      <c r="AA29" s="107"/>
      <c r="AB29" s="106"/>
      <c r="AC29" s="105"/>
      <c r="AD29" s="105"/>
      <c r="AE29" s="105"/>
      <c r="AF29" s="105"/>
      <c r="AG29" s="105"/>
      <c r="AH29" s="105"/>
      <c r="AI29" s="107"/>
      <c r="AK29" s="118"/>
      <c r="AL29" s="111"/>
      <c r="AM29" s="79"/>
      <c r="AO29" s="86"/>
      <c r="AQ29" s="67"/>
      <c r="AR29" s="20"/>
      <c r="AS29" s="21"/>
      <c r="AT29" s="20"/>
      <c r="AU29" s="79"/>
      <c r="AW29" s="118"/>
      <c r="AX29" s="79"/>
    </row>
    <row r="30" spans="1:50" ht="15.75" thickBot="1" x14ac:dyDescent="0.3">
      <c r="B30" s="18"/>
      <c r="C30" s="88"/>
      <c r="D30" s="93" t="s">
        <v>311</v>
      </c>
      <c r="E30" s="22">
        <f t="shared" ref="E30:AI30" si="50">SUM(E19:E29)</f>
        <v>3697.28</v>
      </c>
      <c r="F30" s="103">
        <f t="shared" si="50"/>
        <v>3069.0133333333333</v>
      </c>
      <c r="G30" s="104">
        <f t="shared" si="50"/>
        <v>5009.2533333333331</v>
      </c>
      <c r="H30" s="22">
        <f t="shared" si="50"/>
        <v>3148.7733333333335</v>
      </c>
      <c r="I30" s="22">
        <f t="shared" si="50"/>
        <v>2192.666666666667</v>
      </c>
      <c r="J30" s="22">
        <f t="shared" si="50"/>
        <v>6023.7066666666669</v>
      </c>
      <c r="K30" s="22">
        <f t="shared" si="50"/>
        <v>6206.4000000000005</v>
      </c>
      <c r="L30" s="22">
        <f t="shared" si="50"/>
        <v>2688.0399999999995</v>
      </c>
      <c r="M30" s="103">
        <f t="shared" si="50"/>
        <v>1718.8</v>
      </c>
      <c r="N30" s="104">
        <f t="shared" si="50"/>
        <v>2998.5066666666662</v>
      </c>
      <c r="O30" s="22">
        <f t="shared" si="50"/>
        <v>3424.92</v>
      </c>
      <c r="P30" s="22">
        <f t="shared" si="50"/>
        <v>5438.2666666666673</v>
      </c>
      <c r="Q30" s="22">
        <f t="shared" si="50"/>
        <v>5586.2266666666665</v>
      </c>
      <c r="R30" s="22">
        <f t="shared" si="50"/>
        <v>4093.1866666666665</v>
      </c>
      <c r="S30" s="22">
        <f t="shared" si="50"/>
        <v>4548.7066666666669</v>
      </c>
      <c r="T30" s="103">
        <f t="shared" si="50"/>
        <v>3307.8933333333339</v>
      </c>
      <c r="U30" s="104">
        <f t="shared" si="50"/>
        <v>3656.7479999999996</v>
      </c>
      <c r="V30" s="22">
        <f t="shared" si="50"/>
        <v>3414.4266666666672</v>
      </c>
      <c r="W30" s="22">
        <f t="shared" si="50"/>
        <v>6796.3600000000006</v>
      </c>
      <c r="X30" s="22">
        <f t="shared" si="50"/>
        <v>5749.3866666666663</v>
      </c>
      <c r="Y30" s="22">
        <f t="shared" si="50"/>
        <v>7100.36</v>
      </c>
      <c r="Z30" s="22">
        <f t="shared" si="50"/>
        <v>2500.4933333333329</v>
      </c>
      <c r="AA30" s="103">
        <f t="shared" si="50"/>
        <v>3000.4000000000005</v>
      </c>
      <c r="AB30" s="104">
        <f t="shared" si="50"/>
        <v>3916.6400000000003</v>
      </c>
      <c r="AC30" s="22">
        <f t="shared" si="50"/>
        <v>3640.0266666666662</v>
      </c>
      <c r="AD30" s="22">
        <f t="shared" si="50"/>
        <v>2307.4666666666667</v>
      </c>
      <c r="AE30" s="22">
        <f t="shared" si="50"/>
        <v>4956.6133333333337</v>
      </c>
      <c r="AF30" s="22">
        <f t="shared" si="50"/>
        <v>4628.8</v>
      </c>
      <c r="AG30" s="22">
        <f t="shared" si="50"/>
        <v>4101.8666666666668</v>
      </c>
      <c r="AH30" s="22">
        <f t="shared" si="50"/>
        <v>2834.8</v>
      </c>
      <c r="AI30" s="103">
        <f t="shared" si="50"/>
        <v>3202.96</v>
      </c>
      <c r="AK30" s="119">
        <f>SUM(AK19:AK29)</f>
        <v>124958.98800000001</v>
      </c>
      <c r="AL30" s="112">
        <f>SUM(AL19:AL29)</f>
        <v>218237.25466666667</v>
      </c>
      <c r="AM30" s="80">
        <f>IF(AL30&lt;&gt;0,AK30/AL30,0)</f>
        <v>0.57258321083107955</v>
      </c>
      <c r="AO30" s="122">
        <f>SUM(AO19:AO27)</f>
        <v>53241.546666666662</v>
      </c>
      <c r="AQ30" s="113">
        <f>AVERAGE(E30:AI30)</f>
        <v>4030.9350967741939</v>
      </c>
      <c r="AR30" s="114">
        <f>AL30/$AR$2</f>
        <v>7039.9114408602154</v>
      </c>
      <c r="AS30" s="115">
        <f>IF(AR30&lt;&gt;0,AQ30/AR30,0)</f>
        <v>0.57258321083107955</v>
      </c>
      <c r="AT30" s="114">
        <f t="shared" ref="AT30" si="51">AO30/$AR$2</f>
        <v>1717.4692473118278</v>
      </c>
      <c r="AU30" s="80">
        <f>IFERROR(SUMPRODUCT($AP19:$AP28,$AV19:$AV28,AW19:AW28)/SUMPRODUCT($AP19:$AP28,$AV19:$AV28,AO19:AO28)-1,0)</f>
        <v>-0.31383562049632385</v>
      </c>
      <c r="AW30" s="119">
        <f>SUM(AW19:AW29)</f>
        <v>124958.98800000001</v>
      </c>
      <c r="AX30" s="80">
        <f>IF(AL30&lt;&gt;0,AW30/AL30,0)</f>
        <v>0.57258321083107955</v>
      </c>
    </row>
    <row r="31" spans="1:50" ht="15.75" thickBot="1" x14ac:dyDescent="0.3">
      <c r="B31" s="23"/>
      <c r="C31" s="94"/>
      <c r="D31" s="95" t="str">
        <f>B2</f>
        <v xml:space="preserve">USD rate : </v>
      </c>
      <c r="E31" s="11">
        <f t="shared" ref="E31:AI31" si="52">$C$2</f>
        <v>37.5</v>
      </c>
      <c r="F31" s="13">
        <f t="shared" si="52"/>
        <v>37.5</v>
      </c>
      <c r="G31" s="87">
        <f t="shared" si="52"/>
        <v>37.5</v>
      </c>
      <c r="H31" s="12">
        <f t="shared" si="52"/>
        <v>37.5</v>
      </c>
      <c r="I31" s="12">
        <f t="shared" si="52"/>
        <v>37.5</v>
      </c>
      <c r="J31" s="12">
        <f t="shared" si="52"/>
        <v>37.5</v>
      </c>
      <c r="K31" s="12">
        <f t="shared" si="52"/>
        <v>37.5</v>
      </c>
      <c r="L31" s="12">
        <f t="shared" si="52"/>
        <v>37.5</v>
      </c>
      <c r="M31" s="13">
        <f t="shared" si="52"/>
        <v>37.5</v>
      </c>
      <c r="N31" s="87">
        <f t="shared" si="52"/>
        <v>37.5</v>
      </c>
      <c r="O31" s="12">
        <f t="shared" si="52"/>
        <v>37.5</v>
      </c>
      <c r="P31" s="12">
        <f t="shared" si="52"/>
        <v>37.5</v>
      </c>
      <c r="Q31" s="12">
        <f t="shared" si="52"/>
        <v>37.5</v>
      </c>
      <c r="R31" s="12">
        <f t="shared" si="52"/>
        <v>37.5</v>
      </c>
      <c r="S31" s="12">
        <f t="shared" si="52"/>
        <v>37.5</v>
      </c>
      <c r="T31" s="13">
        <f t="shared" si="52"/>
        <v>37.5</v>
      </c>
      <c r="U31" s="87">
        <f t="shared" si="52"/>
        <v>37.5</v>
      </c>
      <c r="V31" s="12">
        <f t="shared" si="52"/>
        <v>37.5</v>
      </c>
      <c r="W31" s="12">
        <f t="shared" si="52"/>
        <v>37.5</v>
      </c>
      <c r="X31" s="12">
        <f t="shared" si="52"/>
        <v>37.5</v>
      </c>
      <c r="Y31" s="12">
        <f t="shared" si="52"/>
        <v>37.5</v>
      </c>
      <c r="Z31" s="12">
        <f t="shared" si="52"/>
        <v>37.5</v>
      </c>
      <c r="AA31" s="13">
        <f t="shared" si="52"/>
        <v>37.5</v>
      </c>
      <c r="AB31" s="87">
        <f t="shared" si="52"/>
        <v>37.5</v>
      </c>
      <c r="AC31" s="12">
        <f t="shared" si="52"/>
        <v>37.5</v>
      </c>
      <c r="AD31" s="12">
        <f t="shared" si="52"/>
        <v>37.5</v>
      </c>
      <c r="AE31" s="12">
        <f t="shared" si="52"/>
        <v>37.5</v>
      </c>
      <c r="AF31" s="12">
        <f t="shared" si="52"/>
        <v>37.5</v>
      </c>
      <c r="AG31" s="12">
        <f t="shared" si="52"/>
        <v>37.5</v>
      </c>
      <c r="AH31" s="12">
        <f t="shared" si="52"/>
        <v>37.5</v>
      </c>
      <c r="AI31" s="13">
        <f t="shared" si="52"/>
        <v>37.5</v>
      </c>
      <c r="AK31" s="24"/>
      <c r="AL31" s="121">
        <f>$C$2</f>
        <v>37.5</v>
      </c>
      <c r="AO31" s="121">
        <f t="shared" ref="AO31" si="53">$C$2</f>
        <v>37.5</v>
      </c>
    </row>
    <row r="32" spans="1:50" ht="11.45" customHeight="1" x14ac:dyDescent="0.25"/>
    <row r="33" spans="2:50" x14ac:dyDescent="0.25">
      <c r="D33" s="116" t="s">
        <v>271</v>
      </c>
    </row>
    <row r="34" spans="2:50" ht="8.4499999999999993" customHeight="1" thickBot="1" x14ac:dyDescent="0.3"/>
    <row r="35" spans="2:50" ht="15.75" thickBot="1" x14ac:dyDescent="0.3">
      <c r="B35" s="25"/>
      <c r="C35" s="25"/>
      <c r="D35" s="26"/>
      <c r="E35" s="27">
        <f t="shared" ref="E35:AI35" si="54">E4</f>
        <v>1</v>
      </c>
      <c r="F35" s="28">
        <f t="shared" si="54"/>
        <v>2</v>
      </c>
      <c r="G35" s="29">
        <f t="shared" si="54"/>
        <v>3</v>
      </c>
      <c r="H35" s="30">
        <f t="shared" si="54"/>
        <v>4</v>
      </c>
      <c r="I35" s="30">
        <f t="shared" si="54"/>
        <v>5</v>
      </c>
      <c r="J35" s="30">
        <f t="shared" si="54"/>
        <v>6</v>
      </c>
      <c r="K35" s="30">
        <f t="shared" si="54"/>
        <v>7</v>
      </c>
      <c r="L35" s="30">
        <f t="shared" si="54"/>
        <v>8</v>
      </c>
      <c r="M35" s="31">
        <f t="shared" si="54"/>
        <v>9</v>
      </c>
      <c r="N35" s="29">
        <f t="shared" si="54"/>
        <v>10</v>
      </c>
      <c r="O35" s="30">
        <f t="shared" si="54"/>
        <v>11</v>
      </c>
      <c r="P35" s="30">
        <f t="shared" si="54"/>
        <v>12</v>
      </c>
      <c r="Q35" s="30">
        <f t="shared" si="54"/>
        <v>13</v>
      </c>
      <c r="R35" s="30">
        <f t="shared" si="54"/>
        <v>14</v>
      </c>
      <c r="S35" s="30">
        <f t="shared" si="54"/>
        <v>15</v>
      </c>
      <c r="T35" s="31">
        <f t="shared" si="54"/>
        <v>16</v>
      </c>
      <c r="U35" s="29">
        <f t="shared" si="54"/>
        <v>17</v>
      </c>
      <c r="V35" s="30">
        <f t="shared" si="54"/>
        <v>18</v>
      </c>
      <c r="W35" s="30">
        <f t="shared" si="54"/>
        <v>19</v>
      </c>
      <c r="X35" s="30">
        <f t="shared" si="54"/>
        <v>20</v>
      </c>
      <c r="Y35" s="30">
        <f t="shared" si="54"/>
        <v>21</v>
      </c>
      <c r="Z35" s="30">
        <f t="shared" si="54"/>
        <v>22</v>
      </c>
      <c r="AA35" s="31">
        <f t="shared" si="54"/>
        <v>23</v>
      </c>
      <c r="AB35" s="29">
        <f t="shared" si="54"/>
        <v>24</v>
      </c>
      <c r="AC35" s="30">
        <f t="shared" si="54"/>
        <v>25</v>
      </c>
      <c r="AD35" s="30">
        <f t="shared" si="54"/>
        <v>26</v>
      </c>
      <c r="AE35" s="30">
        <f t="shared" si="54"/>
        <v>27</v>
      </c>
      <c r="AF35" s="30">
        <f t="shared" si="54"/>
        <v>28</v>
      </c>
      <c r="AG35" s="30">
        <f t="shared" si="54"/>
        <v>29</v>
      </c>
      <c r="AH35" s="30">
        <f t="shared" si="54"/>
        <v>30</v>
      </c>
      <c r="AI35" s="32">
        <f t="shared" si="54"/>
        <v>31</v>
      </c>
      <c r="AJ35" s="35"/>
      <c r="AK35" s="144" t="s">
        <v>468</v>
      </c>
      <c r="AL35" s="34"/>
      <c r="AM35" s="35"/>
      <c r="AN35" s="35"/>
      <c r="AO35" s="33"/>
      <c r="AP35" s="35"/>
      <c r="AQ35" s="34"/>
      <c r="AR35" s="33"/>
      <c r="AS35" s="36"/>
      <c r="AT35" s="34"/>
      <c r="AU35" s="34"/>
      <c r="AV35" s="35"/>
      <c r="AW35" s="33"/>
      <c r="AX35" s="76"/>
    </row>
    <row r="36" spans="2:50" x14ac:dyDescent="0.25">
      <c r="B36" s="25"/>
      <c r="C36" s="25"/>
      <c r="D36" s="38" t="s">
        <v>8</v>
      </c>
      <c r="E36" s="39">
        <f t="shared" ref="E36:N40" si="55">IFERROR(SUMIF($C$19:$C$29,$D36,E$19:E$29)/E$30,0)</f>
        <v>0.65644654088050314</v>
      </c>
      <c r="F36" s="40">
        <f t="shared" si="55"/>
        <v>0.50364069233977482</v>
      </c>
      <c r="G36" s="39">
        <f t="shared" si="55"/>
        <v>0.30109610480870069</v>
      </c>
      <c r="H36" s="41">
        <f t="shared" si="55"/>
        <v>0.66353881723253072</v>
      </c>
      <c r="I36" s="41">
        <f t="shared" si="55"/>
        <v>0.99306780176345377</v>
      </c>
      <c r="J36" s="41">
        <f t="shared" si="55"/>
        <v>0.44893730991770298</v>
      </c>
      <c r="K36" s="41">
        <f t="shared" si="55"/>
        <v>0.56522299561742717</v>
      </c>
      <c r="L36" s="41">
        <f t="shared" si="55"/>
        <v>0.76233984613324213</v>
      </c>
      <c r="M36" s="40">
        <f t="shared" si="55"/>
        <v>0.70056628655651221</v>
      </c>
      <c r="N36" s="39">
        <f t="shared" si="55"/>
        <v>0.50140514389384949</v>
      </c>
      <c r="O36" s="41">
        <f t="shared" ref="O36:X40" si="56">IFERROR(SUMIF($C$19:$C$29,$D36,O$19:O$29)/O$30,0)</f>
        <v>0.5714975337623458</v>
      </c>
      <c r="P36" s="41">
        <f t="shared" si="56"/>
        <v>0.38335744232230856</v>
      </c>
      <c r="Q36" s="41">
        <f t="shared" si="56"/>
        <v>0.6780104399630521</v>
      </c>
      <c r="R36" s="41">
        <f t="shared" si="56"/>
        <v>0.61259523956884454</v>
      </c>
      <c r="S36" s="41">
        <f t="shared" si="56"/>
        <v>0.59404431442783745</v>
      </c>
      <c r="T36" s="40">
        <f t="shared" si="56"/>
        <v>0.79377811457040126</v>
      </c>
      <c r="U36" s="39">
        <f t="shared" si="56"/>
        <v>0.77837831136663871</v>
      </c>
      <c r="V36" s="41">
        <f t="shared" si="56"/>
        <v>0.50358869424637409</v>
      </c>
      <c r="W36" s="41">
        <f t="shared" si="56"/>
        <v>0.62768893937342929</v>
      </c>
      <c r="X36" s="41">
        <f t="shared" si="56"/>
        <v>0.43872042003320932</v>
      </c>
      <c r="Y36" s="41">
        <f t="shared" ref="Y36:AI40" si="57">IFERROR(SUMIF($C$19:$C$29,$D36,Y$19:Y$29)/Y$30,0)</f>
        <v>0.67731213628604747</v>
      </c>
      <c r="Z36" s="41">
        <f t="shared" si="57"/>
        <v>0.40280051403189776</v>
      </c>
      <c r="AA36" s="40">
        <f t="shared" si="57"/>
        <v>0.81993511976180955</v>
      </c>
      <c r="AB36" s="39">
        <f t="shared" si="57"/>
        <v>0.63585113770987378</v>
      </c>
      <c r="AC36" s="41">
        <f t="shared" si="57"/>
        <v>0.64483776675628757</v>
      </c>
      <c r="AD36" s="41">
        <f t="shared" si="57"/>
        <v>0.52756269501906861</v>
      </c>
      <c r="AE36" s="41">
        <f t="shared" si="57"/>
        <v>0.60252430422923176</v>
      </c>
      <c r="AF36" s="41">
        <f t="shared" si="57"/>
        <v>0.55277105657333792</v>
      </c>
      <c r="AG36" s="41">
        <f t="shared" si="57"/>
        <v>0.44461058379924584</v>
      </c>
      <c r="AH36" s="41">
        <f t="shared" si="57"/>
        <v>0.69658059357509039</v>
      </c>
      <c r="AI36" s="42">
        <f t="shared" si="57"/>
        <v>1.0158977945400505</v>
      </c>
      <c r="AJ36" s="44"/>
      <c r="AK36" s="145">
        <f>IFERROR(SUMIF($C$19:$C$29,$D36,AK$19:AK$29)/AK$30,0)</f>
        <v>0.59751540241347034</v>
      </c>
      <c r="AL36" s="43"/>
      <c r="AM36" s="44"/>
      <c r="AN36" s="44"/>
      <c r="AO36" s="43"/>
      <c r="AP36" s="37"/>
      <c r="AQ36" s="43"/>
      <c r="AR36" s="43"/>
      <c r="AS36" s="44"/>
      <c r="AT36" s="43"/>
      <c r="AU36" s="43"/>
      <c r="AV36" s="44"/>
      <c r="AW36" s="43"/>
      <c r="AX36" s="81"/>
    </row>
    <row r="37" spans="2:50" x14ac:dyDescent="0.25">
      <c r="B37" s="25"/>
      <c r="C37" s="25"/>
      <c r="D37" s="45" t="s">
        <v>272</v>
      </c>
      <c r="E37" s="46">
        <f t="shared" si="55"/>
        <v>0.30568778489412035</v>
      </c>
      <c r="F37" s="47">
        <f t="shared" si="55"/>
        <v>0.45747601835117474</v>
      </c>
      <c r="G37" s="46">
        <f t="shared" si="55"/>
        <v>0.47711701544341939</v>
      </c>
      <c r="H37" s="48">
        <f t="shared" si="55"/>
        <v>0.25600657187137421</v>
      </c>
      <c r="I37" s="48">
        <f t="shared" si="55"/>
        <v>0.16910915171784735</v>
      </c>
      <c r="J37" s="48">
        <f t="shared" si="55"/>
        <v>0.42691321843914487</v>
      </c>
      <c r="K37" s="48">
        <f t="shared" si="55"/>
        <v>0.37861991922316746</v>
      </c>
      <c r="L37" s="48">
        <f t="shared" si="55"/>
        <v>0.1676562352742767</v>
      </c>
      <c r="M37" s="47">
        <f t="shared" si="55"/>
        <v>0.43286013497789155</v>
      </c>
      <c r="N37" s="46">
        <f t="shared" si="55"/>
        <v>0.2417203230052293</v>
      </c>
      <c r="O37" s="48">
        <f t="shared" si="56"/>
        <v>0.37937236490195397</v>
      </c>
      <c r="P37" s="48">
        <f t="shared" si="56"/>
        <v>0.59153651898889348</v>
      </c>
      <c r="Q37" s="48">
        <f t="shared" si="56"/>
        <v>0.39999093007325159</v>
      </c>
      <c r="R37" s="48">
        <f t="shared" si="56"/>
        <v>0.29368153256305601</v>
      </c>
      <c r="S37" s="48">
        <f t="shared" si="56"/>
        <v>0.38833016271291765</v>
      </c>
      <c r="T37" s="47">
        <f t="shared" si="56"/>
        <v>0.10080937716653499</v>
      </c>
      <c r="U37" s="46">
        <f t="shared" si="56"/>
        <v>0.3315258986035316</v>
      </c>
      <c r="V37" s="48">
        <f t="shared" si="56"/>
        <v>0.4033083153052538</v>
      </c>
      <c r="W37" s="48">
        <f t="shared" si="56"/>
        <v>0.26310162106382434</v>
      </c>
      <c r="X37" s="48">
        <f t="shared" si="56"/>
        <v>0.41596089090082655</v>
      </c>
      <c r="Y37" s="48">
        <f t="shared" si="57"/>
        <v>0.30841628687371725</v>
      </c>
      <c r="Z37" s="48">
        <f t="shared" si="57"/>
        <v>0.51726326005001688</v>
      </c>
      <c r="AA37" s="47">
        <f t="shared" si="57"/>
        <v>0.18006488023819042</v>
      </c>
      <c r="AB37" s="46">
        <f t="shared" si="57"/>
        <v>0.34267467352969211</v>
      </c>
      <c r="AC37" s="48">
        <f t="shared" si="57"/>
        <v>0.28395396370722559</v>
      </c>
      <c r="AD37" s="48">
        <f t="shared" si="57"/>
        <v>0.36946723679648674</v>
      </c>
      <c r="AE37" s="48">
        <f t="shared" si="57"/>
        <v>0.33673529775707067</v>
      </c>
      <c r="AF37" s="48">
        <f t="shared" si="57"/>
        <v>0.44722894342666203</v>
      </c>
      <c r="AG37" s="48">
        <f t="shared" si="57"/>
        <v>0.5553894162007541</v>
      </c>
      <c r="AH37" s="48">
        <f t="shared" si="57"/>
        <v>0.22712948591317433</v>
      </c>
      <c r="AI37" s="49">
        <f t="shared" si="57"/>
        <v>-1.5897794540050452E-2</v>
      </c>
      <c r="AJ37" s="44"/>
      <c r="AK37" s="146">
        <f>IFERROR(SUMIF($C$19:$C$29,$D37,AK$19:AK$29)/AK$30,0)</f>
        <v>0.34912115858898179</v>
      </c>
      <c r="AL37" s="43"/>
      <c r="AM37" s="44"/>
      <c r="AN37" s="44"/>
      <c r="AO37" s="43"/>
      <c r="AP37" s="37"/>
      <c r="AQ37" s="43"/>
      <c r="AR37" s="43"/>
      <c r="AS37" s="44"/>
      <c r="AT37" s="43"/>
      <c r="AU37" s="43"/>
      <c r="AV37" s="44"/>
      <c r="AW37" s="43"/>
      <c r="AX37" s="81"/>
    </row>
    <row r="38" spans="2:50" x14ac:dyDescent="0.25">
      <c r="B38" s="25"/>
      <c r="C38" s="25"/>
      <c r="D38" s="45" t="s">
        <v>12</v>
      </c>
      <c r="E38" s="46">
        <f t="shared" si="55"/>
        <v>0</v>
      </c>
      <c r="F38" s="47">
        <f t="shared" si="55"/>
        <v>0</v>
      </c>
      <c r="G38" s="46">
        <f t="shared" si="55"/>
        <v>0</v>
      </c>
      <c r="H38" s="48">
        <f t="shared" si="55"/>
        <v>0</v>
      </c>
      <c r="I38" s="48">
        <f t="shared" si="55"/>
        <v>0</v>
      </c>
      <c r="J38" s="48">
        <f t="shared" si="55"/>
        <v>0</v>
      </c>
      <c r="K38" s="48">
        <f t="shared" si="55"/>
        <v>0</v>
      </c>
      <c r="L38" s="48">
        <f t="shared" si="55"/>
        <v>0</v>
      </c>
      <c r="M38" s="47">
        <f t="shared" si="55"/>
        <v>0</v>
      </c>
      <c r="N38" s="46">
        <f t="shared" si="55"/>
        <v>0</v>
      </c>
      <c r="O38" s="48">
        <f t="shared" si="56"/>
        <v>0</v>
      </c>
      <c r="P38" s="48">
        <f t="shared" si="56"/>
        <v>0</v>
      </c>
      <c r="Q38" s="48">
        <f t="shared" si="56"/>
        <v>0</v>
      </c>
      <c r="R38" s="48">
        <f t="shared" si="56"/>
        <v>0</v>
      </c>
      <c r="S38" s="48">
        <f t="shared" si="56"/>
        <v>0</v>
      </c>
      <c r="T38" s="47">
        <f t="shared" si="56"/>
        <v>0</v>
      </c>
      <c r="U38" s="46">
        <f t="shared" si="56"/>
        <v>0</v>
      </c>
      <c r="V38" s="48">
        <f t="shared" si="56"/>
        <v>0</v>
      </c>
      <c r="W38" s="48">
        <f t="shared" si="56"/>
        <v>0</v>
      </c>
      <c r="X38" s="48">
        <f t="shared" si="56"/>
        <v>0</v>
      </c>
      <c r="Y38" s="48">
        <f t="shared" si="57"/>
        <v>0</v>
      </c>
      <c r="Z38" s="48">
        <f t="shared" si="57"/>
        <v>0</v>
      </c>
      <c r="AA38" s="47">
        <f t="shared" si="57"/>
        <v>0</v>
      </c>
      <c r="AB38" s="46">
        <f t="shared" si="57"/>
        <v>0</v>
      </c>
      <c r="AC38" s="48">
        <f t="shared" si="57"/>
        <v>0</v>
      </c>
      <c r="AD38" s="48">
        <f t="shared" si="57"/>
        <v>0</v>
      </c>
      <c r="AE38" s="48">
        <f t="shared" si="57"/>
        <v>0</v>
      </c>
      <c r="AF38" s="48">
        <f t="shared" si="57"/>
        <v>0</v>
      </c>
      <c r="AG38" s="48">
        <f t="shared" si="57"/>
        <v>0</v>
      </c>
      <c r="AH38" s="48">
        <f t="shared" si="57"/>
        <v>0</v>
      </c>
      <c r="AI38" s="49">
        <f t="shared" si="57"/>
        <v>0</v>
      </c>
      <c r="AJ38" s="44"/>
      <c r="AK38" s="146">
        <f>IFERROR(SUMIF($C$19:$C$29,$D38,AK$19:AK$29)/AK$30,0)</f>
        <v>0</v>
      </c>
      <c r="AL38" s="43"/>
      <c r="AM38" s="44"/>
      <c r="AN38" s="44"/>
      <c r="AO38" s="43"/>
      <c r="AP38" s="37"/>
      <c r="AQ38" s="43"/>
      <c r="AR38" s="43"/>
      <c r="AS38" s="44"/>
      <c r="AT38" s="43"/>
      <c r="AU38" s="43"/>
      <c r="AV38" s="44"/>
      <c r="AW38" s="43"/>
      <c r="AX38" s="81"/>
    </row>
    <row r="39" spans="2:50" x14ac:dyDescent="0.25">
      <c r="B39" s="25"/>
      <c r="C39" s="25"/>
      <c r="D39" s="45" t="s">
        <v>10</v>
      </c>
      <c r="E39" s="46">
        <f t="shared" si="55"/>
        <v>0</v>
      </c>
      <c r="F39" s="47">
        <f t="shared" si="55"/>
        <v>0</v>
      </c>
      <c r="G39" s="46">
        <f t="shared" si="55"/>
        <v>9.6205954846231248E-2</v>
      </c>
      <c r="H39" s="48">
        <f t="shared" si="55"/>
        <v>3.7771322589114066E-2</v>
      </c>
      <c r="I39" s="48">
        <f t="shared" si="55"/>
        <v>0</v>
      </c>
      <c r="J39" s="48">
        <f t="shared" si="55"/>
        <v>0.12352969821460982</v>
      </c>
      <c r="K39" s="48">
        <f t="shared" si="55"/>
        <v>5.6157085159405346E-2</v>
      </c>
      <c r="L39" s="48">
        <f t="shared" si="55"/>
        <v>3.7400237099646343E-2</v>
      </c>
      <c r="M39" s="47">
        <f t="shared" si="55"/>
        <v>0</v>
      </c>
      <c r="N39" s="46">
        <f t="shared" si="55"/>
        <v>0.11294511045498205</v>
      </c>
      <c r="O39" s="48">
        <f t="shared" si="56"/>
        <v>4.9130101335700303E-2</v>
      </c>
      <c r="P39" s="48">
        <f t="shared" si="56"/>
        <v>2.5106038688797898E-2</v>
      </c>
      <c r="Q39" s="48">
        <f t="shared" si="56"/>
        <v>0</v>
      </c>
      <c r="R39" s="48">
        <f t="shared" si="56"/>
        <v>9.3723227868099515E-2</v>
      </c>
      <c r="S39" s="48">
        <f t="shared" si="56"/>
        <v>1.1490445635829084E-2</v>
      </c>
      <c r="T39" s="47">
        <f t="shared" si="56"/>
        <v>2.3700885155506828E-2</v>
      </c>
      <c r="U39" s="46">
        <f t="shared" si="56"/>
        <v>0</v>
      </c>
      <c r="V39" s="48">
        <f t="shared" si="56"/>
        <v>8.4191782319725697E-2</v>
      </c>
      <c r="W39" s="48">
        <f t="shared" si="56"/>
        <v>4.0256843369097572E-2</v>
      </c>
      <c r="X39" s="48">
        <f t="shared" si="56"/>
        <v>7.2819361601469387E-2</v>
      </c>
      <c r="Y39" s="48">
        <f t="shared" si="57"/>
        <v>1.427157684023533E-2</v>
      </c>
      <c r="Z39" s="48">
        <f t="shared" si="57"/>
        <v>3.1673749713389897E-2</v>
      </c>
      <c r="AA39" s="47">
        <f t="shared" si="57"/>
        <v>0</v>
      </c>
      <c r="AB39" s="46">
        <f t="shared" si="57"/>
        <v>4.9498209349510464E-2</v>
      </c>
      <c r="AC39" s="48">
        <f t="shared" si="57"/>
        <v>7.1208269536486915E-2</v>
      </c>
      <c r="AD39" s="48">
        <f t="shared" si="57"/>
        <v>0.10297006818444469</v>
      </c>
      <c r="AE39" s="48">
        <f t="shared" si="57"/>
        <v>6.0740398013697516E-2</v>
      </c>
      <c r="AF39" s="48">
        <f t="shared" si="57"/>
        <v>0</v>
      </c>
      <c r="AG39" s="48">
        <f t="shared" si="57"/>
        <v>0</v>
      </c>
      <c r="AH39" s="48">
        <f t="shared" si="57"/>
        <v>0.23300879544706268</v>
      </c>
      <c r="AI39" s="49">
        <f t="shared" si="57"/>
        <v>0</v>
      </c>
      <c r="AJ39" s="44"/>
      <c r="AK39" s="146">
        <f>IFERROR(SUMIF($C$19:$C$29,$D39,AK$19:AK$29)/AK$30,0)</f>
        <v>4.6129694968400345E-2</v>
      </c>
      <c r="AL39" s="43"/>
      <c r="AM39" s="44"/>
      <c r="AN39" s="44"/>
      <c r="AO39" s="43"/>
      <c r="AP39" s="37"/>
      <c r="AQ39" s="43"/>
      <c r="AR39" s="43"/>
      <c r="AS39" s="44"/>
      <c r="AT39" s="43"/>
      <c r="AU39" s="43"/>
      <c r="AV39" s="44"/>
      <c r="AW39" s="43"/>
      <c r="AX39" s="81"/>
    </row>
    <row r="40" spans="2:50" ht="15.75" thickBot="1" x14ac:dyDescent="0.3">
      <c r="B40" s="25"/>
      <c r="C40" s="25"/>
      <c r="D40" s="50" t="s">
        <v>561</v>
      </c>
      <c r="E40" s="51">
        <f t="shared" si="55"/>
        <v>3.786567422537649E-2</v>
      </c>
      <c r="F40" s="52">
        <f t="shared" si="55"/>
        <v>3.8883289309050467E-2</v>
      </c>
      <c r="G40" s="51">
        <f t="shared" si="55"/>
        <v>0.12558092490164871</v>
      </c>
      <c r="H40" s="53">
        <f t="shared" si="55"/>
        <v>4.268328830698092E-2</v>
      </c>
      <c r="I40" s="53">
        <f t="shared" si="55"/>
        <v>-0.16217695348130129</v>
      </c>
      <c r="J40" s="53">
        <f t="shared" si="55"/>
        <v>6.1977342854233715E-4</v>
      </c>
      <c r="K40" s="53">
        <f t="shared" si="55"/>
        <v>0</v>
      </c>
      <c r="L40" s="53">
        <f t="shared" si="55"/>
        <v>3.2603681492834935E-2</v>
      </c>
      <c r="M40" s="52">
        <f t="shared" si="55"/>
        <v>-0.13342642153440384</v>
      </c>
      <c r="N40" s="51">
        <f t="shared" si="55"/>
        <v>0.14392942264593933</v>
      </c>
      <c r="O40" s="53">
        <f t="shared" si="56"/>
        <v>0</v>
      </c>
      <c r="P40" s="53">
        <f t="shared" si="56"/>
        <v>0</v>
      </c>
      <c r="Q40" s="53">
        <f t="shared" si="56"/>
        <v>-7.8001370036303586E-2</v>
      </c>
      <c r="R40" s="53">
        <f t="shared" si="56"/>
        <v>0</v>
      </c>
      <c r="S40" s="53">
        <f t="shared" si="56"/>
        <v>6.1350772234158866E-3</v>
      </c>
      <c r="T40" s="52">
        <f t="shared" si="56"/>
        <v>8.1711623107556863E-2</v>
      </c>
      <c r="U40" s="51">
        <f t="shared" si="56"/>
        <v>-0.10990420997017022</v>
      </c>
      <c r="V40" s="53">
        <f t="shared" si="56"/>
        <v>8.9112081286462919E-3</v>
      </c>
      <c r="W40" s="53">
        <f t="shared" si="56"/>
        <v>6.8952596193648755E-2</v>
      </c>
      <c r="X40" s="53">
        <f t="shared" si="56"/>
        <v>7.2499327464494764E-2</v>
      </c>
      <c r="Y40" s="53">
        <f t="shared" si="57"/>
        <v>0</v>
      </c>
      <c r="Z40" s="53">
        <f t="shared" si="57"/>
        <v>4.826247620469562E-2</v>
      </c>
      <c r="AA40" s="52">
        <f t="shared" si="57"/>
        <v>0</v>
      </c>
      <c r="AB40" s="51">
        <f t="shared" si="57"/>
        <v>-2.802402058907635E-2</v>
      </c>
      <c r="AC40" s="53">
        <f t="shared" si="57"/>
        <v>0</v>
      </c>
      <c r="AD40" s="53">
        <f t="shared" si="57"/>
        <v>0</v>
      </c>
      <c r="AE40" s="53">
        <f t="shared" si="57"/>
        <v>0</v>
      </c>
      <c r="AF40" s="53">
        <f t="shared" si="57"/>
        <v>0</v>
      </c>
      <c r="AG40" s="53">
        <f t="shared" si="57"/>
        <v>0</v>
      </c>
      <c r="AH40" s="53">
        <f t="shared" si="57"/>
        <v>-0.15671887493532757</v>
      </c>
      <c r="AI40" s="54">
        <f t="shared" si="57"/>
        <v>0</v>
      </c>
      <c r="AJ40" s="44"/>
      <c r="AK40" s="147">
        <f>IFERROR(SUMIF($C$19:$C$29,$D40,AK$19:AK$29)/AK$30,0)</f>
        <v>7.2337440291476542E-3</v>
      </c>
      <c r="AL40" s="43"/>
      <c r="AM40" s="44"/>
      <c r="AN40" s="44"/>
      <c r="AO40" s="43"/>
      <c r="AP40" s="44"/>
      <c r="AQ40" s="43"/>
      <c r="AR40" s="43"/>
      <c r="AS40" s="44"/>
      <c r="AT40" s="43"/>
      <c r="AU40" s="43"/>
      <c r="AV40" s="44"/>
      <c r="AW40" s="43"/>
      <c r="AX40" s="81"/>
    </row>
    <row r="41" spans="2:50" x14ac:dyDescent="0.25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2:50" x14ac:dyDescent="0.25">
      <c r="D42" s="116" t="s">
        <v>273</v>
      </c>
    </row>
    <row r="43" spans="2:50" ht="8.4499999999999993" customHeight="1" x14ac:dyDescent="0.25"/>
    <row r="44" spans="2:50" x14ac:dyDescent="0.25">
      <c r="B44" s="25"/>
      <c r="C44" s="25"/>
      <c r="D44" s="55" t="s">
        <v>8</v>
      </c>
      <c r="E44" s="56">
        <f t="shared" ref="E44:AI44" si="58">IFERROR(SUMIF($C$19:$C$29,$D36,E$19:E$29),0)</f>
        <v>2427.0666666666666</v>
      </c>
      <c r="F44" s="57">
        <f t="shared" si="58"/>
        <v>1545.68</v>
      </c>
      <c r="G44" s="56">
        <f t="shared" si="58"/>
        <v>1508.2666666666667</v>
      </c>
      <c r="H44" s="58">
        <f t="shared" si="58"/>
        <v>2089.3333333333335</v>
      </c>
      <c r="I44" s="58">
        <f t="shared" si="58"/>
        <v>2177.4666666666667</v>
      </c>
      <c r="J44" s="58">
        <f t="shared" si="58"/>
        <v>2704.2666666666669</v>
      </c>
      <c r="K44" s="58">
        <f t="shared" si="58"/>
        <v>3508</v>
      </c>
      <c r="L44" s="58">
        <f t="shared" si="58"/>
        <v>2049.1999999999998</v>
      </c>
      <c r="M44" s="57">
        <f t="shared" si="58"/>
        <v>1204.1333333333332</v>
      </c>
      <c r="N44" s="56">
        <f t="shared" si="58"/>
        <v>1503.4666666666667</v>
      </c>
      <c r="O44" s="58">
        <f t="shared" si="58"/>
        <v>1957.3333333333333</v>
      </c>
      <c r="P44" s="58">
        <f t="shared" si="58"/>
        <v>2084.8000000000002</v>
      </c>
      <c r="Q44" s="58">
        <f t="shared" si="58"/>
        <v>3787.5200000000004</v>
      </c>
      <c r="R44" s="58">
        <f t="shared" si="58"/>
        <v>2507.4666666666667</v>
      </c>
      <c r="S44" s="58">
        <f t="shared" si="58"/>
        <v>2702.1333333333337</v>
      </c>
      <c r="T44" s="57">
        <f t="shared" si="58"/>
        <v>2625.7333333333336</v>
      </c>
      <c r="U44" s="56">
        <f t="shared" si="58"/>
        <v>2846.333333333333</v>
      </c>
      <c r="V44" s="58">
        <f t="shared" si="58"/>
        <v>1719.4666666666667</v>
      </c>
      <c r="W44" s="58">
        <f t="shared" si="58"/>
        <v>4266</v>
      </c>
      <c r="X44" s="58">
        <f t="shared" si="58"/>
        <v>2522.373333333333</v>
      </c>
      <c r="Y44" s="58">
        <f t="shared" si="58"/>
        <v>4809.16</v>
      </c>
      <c r="Z44" s="58">
        <f t="shared" si="58"/>
        <v>1007.1999999999999</v>
      </c>
      <c r="AA44" s="57">
        <f t="shared" si="58"/>
        <v>2460.1333333333337</v>
      </c>
      <c r="AB44" s="56">
        <f t="shared" si="58"/>
        <v>2490.4</v>
      </c>
      <c r="AC44" s="58">
        <f t="shared" si="58"/>
        <v>2347.2266666666665</v>
      </c>
      <c r="AD44" s="58">
        <f t="shared" si="58"/>
        <v>1217.3333333333335</v>
      </c>
      <c r="AE44" s="58">
        <f t="shared" si="58"/>
        <v>2986.48</v>
      </c>
      <c r="AF44" s="58">
        <f t="shared" si="58"/>
        <v>2558.6666666666665</v>
      </c>
      <c r="AG44" s="58">
        <f t="shared" si="58"/>
        <v>1823.7333333333333</v>
      </c>
      <c r="AH44" s="58">
        <f t="shared" si="58"/>
        <v>1974.6666666666665</v>
      </c>
      <c r="AI44" s="57">
        <f t="shared" si="58"/>
        <v>3253.88</v>
      </c>
      <c r="AJ44" s="44"/>
      <c r="AK44" s="43"/>
      <c r="AL44" s="43"/>
      <c r="AM44" s="44"/>
      <c r="AN44" s="44"/>
      <c r="AO44" s="43"/>
      <c r="AP44" s="37"/>
      <c r="AQ44" s="43"/>
      <c r="AR44" s="43"/>
      <c r="AS44" s="44"/>
      <c r="AT44" s="43"/>
      <c r="AU44" s="43"/>
      <c r="AV44" s="44"/>
      <c r="AW44" s="43"/>
      <c r="AX44" s="81"/>
    </row>
    <row r="45" spans="2:50" x14ac:dyDescent="0.25">
      <c r="B45" s="25"/>
      <c r="C45" s="25"/>
      <c r="D45" s="59" t="s">
        <v>9</v>
      </c>
      <c r="E45" s="60">
        <f t="shared" ref="E45:AI45" si="59">IFERROR(SUMIF($C$19:$C$29,$D37,E$19:E$29),0)</f>
        <v>1130.2133333333334</v>
      </c>
      <c r="F45" s="61">
        <f t="shared" si="59"/>
        <v>1404</v>
      </c>
      <c r="G45" s="60">
        <f t="shared" si="59"/>
        <v>2390</v>
      </c>
      <c r="H45" s="62">
        <f t="shared" si="59"/>
        <v>806.10666666666668</v>
      </c>
      <c r="I45" s="62">
        <f t="shared" si="59"/>
        <v>370.8</v>
      </c>
      <c r="J45" s="62">
        <f t="shared" si="59"/>
        <v>2571.6</v>
      </c>
      <c r="K45" s="62">
        <f t="shared" si="59"/>
        <v>2349.8666666666668</v>
      </c>
      <c r="L45" s="62">
        <f t="shared" si="59"/>
        <v>450.66666666666669</v>
      </c>
      <c r="M45" s="61">
        <f t="shared" si="59"/>
        <v>744</v>
      </c>
      <c r="N45" s="60">
        <f t="shared" si="59"/>
        <v>724.8</v>
      </c>
      <c r="O45" s="62">
        <f t="shared" si="59"/>
        <v>1299.3200000000002</v>
      </c>
      <c r="P45" s="62">
        <f t="shared" si="59"/>
        <v>3216.9333333333334</v>
      </c>
      <c r="Q45" s="62">
        <f t="shared" si="59"/>
        <v>2234.44</v>
      </c>
      <c r="R45" s="62">
        <f t="shared" si="59"/>
        <v>1202.0933333333332</v>
      </c>
      <c r="S45" s="62">
        <f t="shared" si="59"/>
        <v>1766.4</v>
      </c>
      <c r="T45" s="61">
        <f t="shared" si="59"/>
        <v>333.4666666666667</v>
      </c>
      <c r="U45" s="60">
        <f t="shared" si="59"/>
        <v>1212.3066666666668</v>
      </c>
      <c r="V45" s="62">
        <f t="shared" si="59"/>
        <v>1377.0666666666668</v>
      </c>
      <c r="W45" s="62">
        <f t="shared" si="59"/>
        <v>1788.1333333333334</v>
      </c>
      <c r="X45" s="62">
        <f t="shared" si="59"/>
        <v>2391.52</v>
      </c>
      <c r="Y45" s="62">
        <f t="shared" si="59"/>
        <v>2189.8666666666668</v>
      </c>
      <c r="Z45" s="62">
        <f t="shared" si="59"/>
        <v>1293.4133333333334</v>
      </c>
      <c r="AA45" s="61">
        <f t="shared" si="59"/>
        <v>540.26666666666665</v>
      </c>
      <c r="AB45" s="60">
        <f t="shared" si="59"/>
        <v>1342.1333333333334</v>
      </c>
      <c r="AC45" s="62">
        <f t="shared" si="59"/>
        <v>1033.5999999999999</v>
      </c>
      <c r="AD45" s="62">
        <f t="shared" si="59"/>
        <v>852.5333333333333</v>
      </c>
      <c r="AE45" s="62">
        <f t="shared" si="59"/>
        <v>1669.0666666666666</v>
      </c>
      <c r="AF45" s="62">
        <f t="shared" si="59"/>
        <v>2070.1333333333332</v>
      </c>
      <c r="AG45" s="62">
        <f t="shared" si="59"/>
        <v>2278.1333333333332</v>
      </c>
      <c r="AH45" s="62">
        <f t="shared" si="59"/>
        <v>643.86666666666667</v>
      </c>
      <c r="AI45" s="61">
        <f t="shared" si="59"/>
        <v>-50.92</v>
      </c>
      <c r="AJ45" s="44"/>
      <c r="AK45" s="43"/>
      <c r="AL45" s="43"/>
      <c r="AM45" s="44"/>
      <c r="AN45" s="44"/>
      <c r="AO45" s="43"/>
      <c r="AP45" s="37"/>
      <c r="AQ45" s="43"/>
      <c r="AR45" s="43"/>
      <c r="AS45" s="44"/>
      <c r="AT45" s="43"/>
      <c r="AU45" s="43"/>
      <c r="AV45" s="44"/>
      <c r="AW45" s="43"/>
      <c r="AX45" s="81"/>
    </row>
    <row r="46" spans="2:50" x14ac:dyDescent="0.25">
      <c r="B46" s="25"/>
      <c r="C46" s="25"/>
      <c r="D46" s="59" t="s">
        <v>12</v>
      </c>
      <c r="E46" s="60">
        <f t="shared" ref="E46:AI47" si="60">IFERROR(SUMIF($C$19:$C$29,$D38,E$19:E$29),0)</f>
        <v>0</v>
      </c>
      <c r="F46" s="61">
        <f t="shared" si="60"/>
        <v>0</v>
      </c>
      <c r="G46" s="60">
        <f t="shared" si="60"/>
        <v>0</v>
      </c>
      <c r="H46" s="62">
        <f t="shared" si="60"/>
        <v>0</v>
      </c>
      <c r="I46" s="62">
        <f t="shared" si="60"/>
        <v>0</v>
      </c>
      <c r="J46" s="62">
        <f t="shared" si="60"/>
        <v>0</v>
      </c>
      <c r="K46" s="62">
        <f t="shared" si="60"/>
        <v>0</v>
      </c>
      <c r="L46" s="62">
        <f t="shared" si="60"/>
        <v>0</v>
      </c>
      <c r="M46" s="61">
        <f t="shared" si="60"/>
        <v>0</v>
      </c>
      <c r="N46" s="60">
        <f t="shared" si="60"/>
        <v>0</v>
      </c>
      <c r="O46" s="62">
        <f t="shared" si="60"/>
        <v>0</v>
      </c>
      <c r="P46" s="62">
        <f t="shared" si="60"/>
        <v>0</v>
      </c>
      <c r="Q46" s="62">
        <f t="shared" si="60"/>
        <v>0</v>
      </c>
      <c r="R46" s="62">
        <f t="shared" si="60"/>
        <v>0</v>
      </c>
      <c r="S46" s="62">
        <f t="shared" si="60"/>
        <v>0</v>
      </c>
      <c r="T46" s="61">
        <f t="shared" si="60"/>
        <v>0</v>
      </c>
      <c r="U46" s="60">
        <f t="shared" si="60"/>
        <v>0</v>
      </c>
      <c r="V46" s="62">
        <f t="shared" si="60"/>
        <v>0</v>
      </c>
      <c r="W46" s="62">
        <f t="shared" si="60"/>
        <v>0</v>
      </c>
      <c r="X46" s="62">
        <f t="shared" si="60"/>
        <v>0</v>
      </c>
      <c r="Y46" s="62">
        <f t="shared" si="60"/>
        <v>0</v>
      </c>
      <c r="Z46" s="62">
        <f t="shared" si="60"/>
        <v>0</v>
      </c>
      <c r="AA46" s="61">
        <f t="shared" si="60"/>
        <v>0</v>
      </c>
      <c r="AB46" s="60">
        <f t="shared" si="60"/>
        <v>0</v>
      </c>
      <c r="AC46" s="62">
        <f t="shared" si="60"/>
        <v>0</v>
      </c>
      <c r="AD46" s="62">
        <f t="shared" si="60"/>
        <v>0</v>
      </c>
      <c r="AE46" s="62">
        <f t="shared" si="60"/>
        <v>0</v>
      </c>
      <c r="AF46" s="62">
        <f t="shared" si="60"/>
        <v>0</v>
      </c>
      <c r="AG46" s="62">
        <f t="shared" si="60"/>
        <v>0</v>
      </c>
      <c r="AH46" s="62">
        <f t="shared" si="60"/>
        <v>0</v>
      </c>
      <c r="AI46" s="61">
        <f t="shared" si="60"/>
        <v>0</v>
      </c>
      <c r="AJ46" s="44"/>
      <c r="AK46" s="43"/>
      <c r="AL46" s="43"/>
      <c r="AM46" s="44"/>
      <c r="AN46" s="44"/>
      <c r="AO46" s="43"/>
      <c r="AP46" s="37"/>
      <c r="AQ46" s="43"/>
      <c r="AR46" s="43"/>
      <c r="AS46" s="44"/>
      <c r="AT46" s="43"/>
      <c r="AU46" s="43"/>
      <c r="AV46" s="44"/>
      <c r="AW46" s="43"/>
      <c r="AX46" s="81"/>
    </row>
    <row r="47" spans="2:50" x14ac:dyDescent="0.25">
      <c r="B47" s="25"/>
      <c r="C47" s="25"/>
      <c r="D47" s="59" t="s">
        <v>10</v>
      </c>
      <c r="E47" s="60">
        <f t="shared" si="60"/>
        <v>0</v>
      </c>
      <c r="F47" s="61">
        <f t="shared" si="60"/>
        <v>0</v>
      </c>
      <c r="G47" s="60">
        <f t="shared" si="60"/>
        <v>481.92</v>
      </c>
      <c r="H47" s="62">
        <f t="shared" si="60"/>
        <v>118.93333333333334</v>
      </c>
      <c r="I47" s="62">
        <f t="shared" si="60"/>
        <v>0</v>
      </c>
      <c r="J47" s="62">
        <f t="shared" si="60"/>
        <v>744.10666666666668</v>
      </c>
      <c r="K47" s="62">
        <f t="shared" si="60"/>
        <v>348.53333333333336</v>
      </c>
      <c r="L47" s="62">
        <f t="shared" si="60"/>
        <v>100.53333333333333</v>
      </c>
      <c r="M47" s="61">
        <f t="shared" si="60"/>
        <v>0</v>
      </c>
      <c r="N47" s="60">
        <f t="shared" si="60"/>
        <v>338.66666666666669</v>
      </c>
      <c r="O47" s="62">
        <f t="shared" si="60"/>
        <v>168.26666666666668</v>
      </c>
      <c r="P47" s="62">
        <f t="shared" si="60"/>
        <v>136.53333333333333</v>
      </c>
      <c r="Q47" s="62">
        <f t="shared" si="60"/>
        <v>0</v>
      </c>
      <c r="R47" s="62">
        <f t="shared" si="60"/>
        <v>383.62666666666667</v>
      </c>
      <c r="S47" s="62">
        <f t="shared" si="60"/>
        <v>52.266666666666666</v>
      </c>
      <c r="T47" s="61">
        <f t="shared" si="60"/>
        <v>78.400000000000006</v>
      </c>
      <c r="U47" s="60">
        <f t="shared" si="60"/>
        <v>0</v>
      </c>
      <c r="V47" s="62">
        <f t="shared" si="60"/>
        <v>287.46666666666664</v>
      </c>
      <c r="W47" s="62">
        <f t="shared" si="60"/>
        <v>273.60000000000002</v>
      </c>
      <c r="X47" s="62">
        <f t="shared" si="60"/>
        <v>418.66666666666669</v>
      </c>
      <c r="Y47" s="62">
        <f t="shared" si="60"/>
        <v>101.33333333333333</v>
      </c>
      <c r="Z47" s="62">
        <f t="shared" si="60"/>
        <v>79.2</v>
      </c>
      <c r="AA47" s="61">
        <f t="shared" si="60"/>
        <v>0</v>
      </c>
      <c r="AB47" s="60">
        <f t="shared" si="60"/>
        <v>193.86666666666667</v>
      </c>
      <c r="AC47" s="62">
        <f t="shared" si="60"/>
        <v>259.2</v>
      </c>
      <c r="AD47" s="62">
        <f t="shared" si="60"/>
        <v>237.6</v>
      </c>
      <c r="AE47" s="62">
        <f t="shared" si="60"/>
        <v>301.06666666666666</v>
      </c>
      <c r="AF47" s="62">
        <f t="shared" si="60"/>
        <v>0</v>
      </c>
      <c r="AG47" s="62">
        <f t="shared" si="60"/>
        <v>0</v>
      </c>
      <c r="AH47" s="62">
        <f t="shared" si="60"/>
        <v>660.5333333333333</v>
      </c>
      <c r="AI47" s="61">
        <f t="shared" si="60"/>
        <v>0</v>
      </c>
      <c r="AJ47" s="44"/>
      <c r="AK47" s="43"/>
      <c r="AL47" s="43"/>
      <c r="AM47" s="44"/>
      <c r="AN47" s="44"/>
      <c r="AO47" s="43"/>
      <c r="AP47" s="37"/>
      <c r="AQ47" s="43"/>
      <c r="AR47" s="43"/>
      <c r="AS47" s="44"/>
      <c r="AT47" s="43"/>
      <c r="AU47" s="43"/>
      <c r="AV47" s="44"/>
      <c r="AW47" s="43"/>
      <c r="AX47" s="81"/>
    </row>
    <row r="48" spans="2:50" x14ac:dyDescent="0.25">
      <c r="B48" s="25"/>
      <c r="C48" s="25"/>
      <c r="D48" s="63" t="s">
        <v>561</v>
      </c>
      <c r="E48" s="64">
        <f t="shared" ref="E48:AI48" si="61">IFERROR(SUMIF($C$19:$C$29,$D40,E$19:E$29),0)</f>
        <v>140</v>
      </c>
      <c r="F48" s="65">
        <f t="shared" si="61"/>
        <v>119.33333333333333</v>
      </c>
      <c r="G48" s="64">
        <f t="shared" si="61"/>
        <v>629.06666666666672</v>
      </c>
      <c r="H48" s="66">
        <f t="shared" si="61"/>
        <v>134.4</v>
      </c>
      <c r="I48" s="66">
        <f t="shared" si="61"/>
        <v>-355.6</v>
      </c>
      <c r="J48" s="66">
        <f t="shared" si="61"/>
        <v>3.7333333333333334</v>
      </c>
      <c r="K48" s="66">
        <f t="shared" si="61"/>
        <v>0</v>
      </c>
      <c r="L48" s="66">
        <f t="shared" si="61"/>
        <v>87.64</v>
      </c>
      <c r="M48" s="65">
        <f t="shared" si="61"/>
        <v>-229.33333333333334</v>
      </c>
      <c r="N48" s="64">
        <f t="shared" si="61"/>
        <v>431.57333333333332</v>
      </c>
      <c r="O48" s="66">
        <f t="shared" si="61"/>
        <v>0</v>
      </c>
      <c r="P48" s="66">
        <f t="shared" si="61"/>
        <v>0</v>
      </c>
      <c r="Q48" s="66">
        <f t="shared" si="61"/>
        <v>-435.73333333333335</v>
      </c>
      <c r="R48" s="66">
        <f t="shared" si="61"/>
        <v>0</v>
      </c>
      <c r="S48" s="66">
        <f t="shared" si="61"/>
        <v>27.906666666666666</v>
      </c>
      <c r="T48" s="65">
        <f t="shared" si="61"/>
        <v>270.29333333333335</v>
      </c>
      <c r="U48" s="64">
        <f t="shared" si="61"/>
        <v>-401.892</v>
      </c>
      <c r="V48" s="66">
        <f t="shared" si="61"/>
        <v>30.426666666666666</v>
      </c>
      <c r="W48" s="66">
        <f t="shared" si="61"/>
        <v>468.62666666666667</v>
      </c>
      <c r="X48" s="66">
        <f t="shared" si="61"/>
        <v>416.82666666666665</v>
      </c>
      <c r="Y48" s="66">
        <f t="shared" si="61"/>
        <v>0</v>
      </c>
      <c r="Z48" s="66">
        <f t="shared" si="61"/>
        <v>120.68</v>
      </c>
      <c r="AA48" s="65">
        <f t="shared" si="61"/>
        <v>0</v>
      </c>
      <c r="AB48" s="64">
        <f t="shared" si="61"/>
        <v>-109.76</v>
      </c>
      <c r="AC48" s="66">
        <f t="shared" si="61"/>
        <v>0</v>
      </c>
      <c r="AD48" s="66">
        <f t="shared" si="61"/>
        <v>0</v>
      </c>
      <c r="AE48" s="66">
        <f t="shared" si="61"/>
        <v>0</v>
      </c>
      <c r="AF48" s="66">
        <f t="shared" si="61"/>
        <v>0</v>
      </c>
      <c r="AG48" s="66">
        <f t="shared" si="61"/>
        <v>0</v>
      </c>
      <c r="AH48" s="66">
        <f t="shared" si="61"/>
        <v>-444.26666666666665</v>
      </c>
      <c r="AI48" s="65">
        <f t="shared" si="61"/>
        <v>0</v>
      </c>
      <c r="AJ48" s="44"/>
      <c r="AK48" s="43"/>
      <c r="AL48" s="43"/>
      <c r="AM48" s="44"/>
      <c r="AN48" s="44"/>
      <c r="AO48" s="43"/>
      <c r="AP48" s="44"/>
      <c r="AQ48" s="43"/>
      <c r="AR48" s="43"/>
      <c r="AS48" s="44"/>
      <c r="AT48" s="43"/>
      <c r="AU48" s="43"/>
      <c r="AV48" s="44"/>
      <c r="AW48" s="43"/>
      <c r="AX48" s="81"/>
    </row>
  </sheetData>
  <mergeCells count="5">
    <mergeCell ref="AK1:AM1"/>
    <mergeCell ref="AK2:AM2"/>
    <mergeCell ref="AK3:AM3"/>
    <mergeCell ref="AW3:AX3"/>
    <mergeCell ref="AQ3:AU3"/>
  </mergeCells>
  <pageMargins left="0.11811023622047245" right="0.11811023622047245" top="0.15748031496062992" bottom="0.15748031496062992" header="0.31496062992125984" footer="0.31496062992125984"/>
  <pageSetup paperSize="0" scale="10" orientation="landscape" horizontalDpi="203" verticalDpi="20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X48"/>
  <sheetViews>
    <sheetView showGridLines="0" workbookViewId="0">
      <pane xSplit="4" ySplit="4" topLeftCell="Y5" activePane="bottomRight" state="frozen"/>
      <selection activeCell="AQ15" sqref="AQ15:AU15"/>
      <selection pane="topRight" activeCell="AQ15" sqref="AQ15:AU15"/>
      <selection pane="bottomLeft" activeCell="AQ15" sqref="AQ15:AU15"/>
      <selection pane="bottomRight" activeCell="AX38" sqref="AX38"/>
    </sheetView>
  </sheetViews>
  <sheetFormatPr defaultRowHeight="15" x14ac:dyDescent="0.25"/>
  <cols>
    <col min="1" max="1" width="3.7109375" style="156" customWidth="1"/>
    <col min="2" max="3" width="7.7109375" style="14" customWidth="1"/>
    <col min="4" max="4" width="30.7109375" customWidth="1"/>
    <col min="5" max="35" width="7.7109375" customWidth="1"/>
    <col min="36" max="36" width="1.7109375" customWidth="1"/>
    <col min="37" max="38" width="12.7109375" style="15" customWidth="1"/>
    <col min="39" max="39" width="12.42578125" customWidth="1"/>
    <col min="40" max="40" width="1.7109375" customWidth="1"/>
    <col min="41" max="41" width="12.7109375" style="15" customWidth="1"/>
    <col min="42" max="42" width="1.7109375" customWidth="1"/>
    <col min="43" max="44" width="9.7109375" style="15" customWidth="1"/>
    <col min="45" max="45" width="9.7109375" customWidth="1"/>
    <col min="46" max="46" width="9.7109375" style="15" customWidth="1"/>
    <col min="47" max="47" width="7.7109375" style="15" customWidth="1"/>
    <col min="48" max="48" width="1.7109375" customWidth="1"/>
    <col min="49" max="49" width="12.7109375" style="15" customWidth="1"/>
    <col min="50" max="50" width="9.7109375" style="77" customWidth="1"/>
  </cols>
  <sheetData>
    <row r="1" spans="1:50" ht="15.75" customHeight="1" x14ac:dyDescent="0.25">
      <c r="AK1" s="172">
        <v>2023</v>
      </c>
      <c r="AL1" s="172"/>
      <c r="AM1" s="172"/>
      <c r="AT1" s="71" t="s">
        <v>309</v>
      </c>
      <c r="AU1" s="85">
        <f ca="1">YEAR(NOW())</f>
        <v>2023</v>
      </c>
      <c r="AW1" s="71"/>
    </row>
    <row r="2" spans="1:50" ht="15.75" customHeight="1" thickBot="1" x14ac:dyDescent="0.3">
      <c r="B2" s="7" t="s">
        <v>270</v>
      </c>
      <c r="C2" s="6">
        <v>37.5</v>
      </c>
      <c r="AK2" s="173" t="s">
        <v>281</v>
      </c>
      <c r="AL2" s="173"/>
      <c r="AM2" s="173"/>
      <c r="AQ2" s="71" t="s">
        <v>266</v>
      </c>
      <c r="AR2" s="72">
        <f>DAY(EOMONTH(AK3,0))</f>
        <v>30</v>
      </c>
      <c r="AT2" s="71" t="s">
        <v>310</v>
      </c>
      <c r="AU2" s="85">
        <f ca="1">AU1-1</f>
        <v>2022</v>
      </c>
      <c r="AW2" s="71"/>
    </row>
    <row r="3" spans="1:50" ht="17.100000000000001" customHeight="1" thickBot="1" x14ac:dyDescent="0.3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K3" s="174">
        <v>45078</v>
      </c>
      <c r="AL3" s="174"/>
      <c r="AM3" s="174"/>
      <c r="AQ3" s="177" t="s">
        <v>465</v>
      </c>
      <c r="AR3" s="178"/>
      <c r="AS3" s="178"/>
      <c r="AT3" s="178"/>
      <c r="AU3" s="179"/>
      <c r="AW3" s="175" t="s">
        <v>458</v>
      </c>
      <c r="AX3" s="176"/>
    </row>
    <row r="4" spans="1:50" s="17" customFormat="1" ht="45" customHeight="1" thickBot="1" x14ac:dyDescent="0.3">
      <c r="A4" s="157"/>
      <c r="B4" s="90" t="s">
        <v>267</v>
      </c>
      <c r="C4" s="91" t="s">
        <v>268</v>
      </c>
      <c r="D4" s="102" t="s">
        <v>269</v>
      </c>
      <c r="E4" s="28">
        <v>1</v>
      </c>
      <c r="F4" s="74">
        <f>E4+1</f>
        <v>2</v>
      </c>
      <c r="G4" s="28">
        <f t="shared" ref="G4:AH4" si="0">F4+1</f>
        <v>3</v>
      </c>
      <c r="H4" s="28">
        <f t="shared" si="0"/>
        <v>4</v>
      </c>
      <c r="I4" s="28">
        <f t="shared" si="0"/>
        <v>5</v>
      </c>
      <c r="J4" s="28">
        <f t="shared" si="0"/>
        <v>6</v>
      </c>
      <c r="K4" s="28">
        <f t="shared" si="0"/>
        <v>7</v>
      </c>
      <c r="L4" s="28">
        <f t="shared" si="0"/>
        <v>8</v>
      </c>
      <c r="M4" s="28">
        <f t="shared" si="0"/>
        <v>9</v>
      </c>
      <c r="N4" s="73">
        <f t="shared" si="0"/>
        <v>10</v>
      </c>
      <c r="O4" s="28">
        <f t="shared" si="0"/>
        <v>11</v>
      </c>
      <c r="P4" s="28">
        <f t="shared" si="0"/>
        <v>12</v>
      </c>
      <c r="Q4" s="28">
        <f t="shared" si="0"/>
        <v>13</v>
      </c>
      <c r="R4" s="28">
        <f t="shared" si="0"/>
        <v>14</v>
      </c>
      <c r="S4" s="28">
        <f t="shared" si="0"/>
        <v>15</v>
      </c>
      <c r="T4" s="74">
        <f t="shared" si="0"/>
        <v>16</v>
      </c>
      <c r="U4" s="73">
        <f t="shared" si="0"/>
        <v>17</v>
      </c>
      <c r="V4" s="28">
        <f t="shared" si="0"/>
        <v>18</v>
      </c>
      <c r="W4" s="28">
        <f t="shared" si="0"/>
        <v>19</v>
      </c>
      <c r="X4" s="28">
        <f t="shared" si="0"/>
        <v>20</v>
      </c>
      <c r="Y4" s="28">
        <f t="shared" si="0"/>
        <v>21</v>
      </c>
      <c r="Z4" s="28">
        <f t="shared" si="0"/>
        <v>22</v>
      </c>
      <c r="AA4" s="74">
        <f t="shared" si="0"/>
        <v>23</v>
      </c>
      <c r="AB4" s="28">
        <f t="shared" si="0"/>
        <v>24</v>
      </c>
      <c r="AC4" s="28">
        <f t="shared" si="0"/>
        <v>25</v>
      </c>
      <c r="AD4" s="28">
        <f t="shared" si="0"/>
        <v>26</v>
      </c>
      <c r="AE4" s="28">
        <f t="shared" si="0"/>
        <v>27</v>
      </c>
      <c r="AF4" s="28">
        <f t="shared" si="0"/>
        <v>28</v>
      </c>
      <c r="AG4" s="28">
        <f t="shared" si="0"/>
        <v>29</v>
      </c>
      <c r="AH4" s="28">
        <f t="shared" si="0"/>
        <v>30</v>
      </c>
      <c r="AI4" s="74"/>
      <c r="AJ4" s="16"/>
      <c r="AK4" s="82" t="s">
        <v>462</v>
      </c>
      <c r="AL4" s="83" t="s">
        <v>463</v>
      </c>
      <c r="AM4" s="84" t="s">
        <v>276</v>
      </c>
      <c r="AN4" s="16"/>
      <c r="AO4" s="75" t="s">
        <v>466</v>
      </c>
      <c r="AQ4" s="98" t="s">
        <v>277</v>
      </c>
      <c r="AR4" s="99" t="s">
        <v>278</v>
      </c>
      <c r="AS4" s="100" t="s">
        <v>279</v>
      </c>
      <c r="AT4" s="99" t="s">
        <v>280</v>
      </c>
      <c r="AU4" s="101" t="s">
        <v>563</v>
      </c>
      <c r="AV4" s="16"/>
      <c r="AW4" s="98" t="s">
        <v>459</v>
      </c>
      <c r="AX4" s="101" t="s">
        <v>460</v>
      </c>
    </row>
    <row r="5" spans="1:50" x14ac:dyDescent="0.25">
      <c r="A5" s="156">
        <v>12</v>
      </c>
      <c r="B5" s="96">
        <v>1</v>
      </c>
      <c r="C5" s="97" t="s">
        <v>8</v>
      </c>
      <c r="D5" s="108" t="s">
        <v>2</v>
      </c>
      <c r="E5" s="5">
        <v>2200</v>
      </c>
      <c r="F5" s="5">
        <v>11600</v>
      </c>
      <c r="G5" s="4">
        <v>26900</v>
      </c>
      <c r="H5" s="5">
        <v>59895</v>
      </c>
      <c r="I5" s="5">
        <v>18930</v>
      </c>
      <c r="J5" s="5">
        <v>0</v>
      </c>
      <c r="K5" s="5">
        <v>13580</v>
      </c>
      <c r="L5" s="5">
        <v>41955</v>
      </c>
      <c r="M5" s="9">
        <v>41132</v>
      </c>
      <c r="N5" s="4">
        <v>0</v>
      </c>
      <c r="O5" s="5">
        <v>32380</v>
      </c>
      <c r="P5" s="5">
        <v>9800</v>
      </c>
      <c r="Q5" s="5">
        <v>4410</v>
      </c>
      <c r="R5" s="5">
        <v>4990</v>
      </c>
      <c r="S5" s="5">
        <v>83241</v>
      </c>
      <c r="T5" s="9">
        <v>27812</v>
      </c>
      <c r="U5" s="4">
        <v>19365</v>
      </c>
      <c r="V5" s="5">
        <v>36900</v>
      </c>
      <c r="W5" s="5">
        <v>0</v>
      </c>
      <c r="X5" s="5">
        <v>17640</v>
      </c>
      <c r="Y5" s="5">
        <v>43750</v>
      </c>
      <c r="Z5" s="5">
        <v>60056</v>
      </c>
      <c r="AA5" s="9">
        <v>6420</v>
      </c>
      <c r="AB5" s="4">
        <v>8870</v>
      </c>
      <c r="AC5" s="5">
        <v>58776</v>
      </c>
      <c r="AD5" s="5">
        <v>35003</v>
      </c>
      <c r="AE5" s="5">
        <v>18610</v>
      </c>
      <c r="AF5" s="5">
        <v>14910</v>
      </c>
      <c r="AG5" s="5">
        <v>15620</v>
      </c>
      <c r="AH5" s="5">
        <v>5530</v>
      </c>
      <c r="AI5" s="9"/>
      <c r="AK5" s="132">
        <f>SUM(E5:AI5)</f>
        <v>720275</v>
      </c>
      <c r="AL5" s="133">
        <v>1000000</v>
      </c>
      <c r="AM5" s="134">
        <f>IF(AL5&lt;&gt;0,AK5/AL5,0)</f>
        <v>0.720275</v>
      </c>
      <c r="AO5" s="120">
        <v>647991.6</v>
      </c>
      <c r="AP5" s="166">
        <f>SIGN(AO5)</f>
        <v>1</v>
      </c>
      <c r="AQ5" s="136">
        <f t="shared" ref="AQ5:AQ13" si="1">AVERAGE(E5:AI5)</f>
        <v>24009.166666666668</v>
      </c>
      <c r="AR5" s="137">
        <f t="shared" ref="AR5:AR13" si="2">AL5/$AR$2</f>
        <v>33333.333333333336</v>
      </c>
      <c r="AS5" s="138">
        <f>IF(AR5&lt;&gt;0,AQ5/AR5,0)</f>
        <v>0.720275</v>
      </c>
      <c r="AT5" s="137">
        <f t="shared" ref="AT5:AT13" si="3">AO5/$AR$2</f>
        <v>21599.719999999998</v>
      </c>
      <c r="AU5" s="134">
        <f t="shared" ref="AU5:AU14" si="4">IFERROR(AW5/AO5-1,0)</f>
        <v>0.11154990280738208</v>
      </c>
      <c r="AV5" s="166">
        <f>SIGN(AW5)</f>
        <v>1</v>
      </c>
      <c r="AW5" s="132">
        <f t="shared" ref="AW5:AW13" si="5">AK5/COUNTIF($E$16:$AI$16,"&lt;&gt;0")*$AR$2</f>
        <v>720275</v>
      </c>
      <c r="AX5" s="134">
        <f t="shared" ref="AX5:AX14" si="6">IF(AL5&lt;&gt;0,AW5/AL5,0)</f>
        <v>0.720275</v>
      </c>
    </row>
    <row r="6" spans="1:50" x14ac:dyDescent="0.25">
      <c r="A6" s="156">
        <v>15</v>
      </c>
      <c r="B6" s="18">
        <v>2</v>
      </c>
      <c r="C6" s="88" t="s">
        <v>8</v>
      </c>
      <c r="D6" s="92" t="s">
        <v>3</v>
      </c>
      <c r="E6" s="10">
        <v>26300</v>
      </c>
      <c r="F6" s="10">
        <v>16210</v>
      </c>
      <c r="G6" s="2">
        <v>17120</v>
      </c>
      <c r="H6" s="10">
        <v>39660</v>
      </c>
      <c r="I6" s="10">
        <v>26860</v>
      </c>
      <c r="J6" s="10">
        <v>25420</v>
      </c>
      <c r="K6" s="10">
        <v>11900</v>
      </c>
      <c r="L6" s="10">
        <v>20610</v>
      </c>
      <c r="M6" s="3">
        <v>0</v>
      </c>
      <c r="N6" s="2">
        <v>20570</v>
      </c>
      <c r="O6" s="10">
        <v>34320</v>
      </c>
      <c r="P6" s="10">
        <v>3900</v>
      </c>
      <c r="Q6" s="10">
        <v>8270</v>
      </c>
      <c r="R6" s="10">
        <v>29120</v>
      </c>
      <c r="S6" s="10">
        <v>26525</v>
      </c>
      <c r="T6" s="3">
        <v>3890</v>
      </c>
      <c r="U6" s="2">
        <v>16420</v>
      </c>
      <c r="V6" s="10">
        <v>27780</v>
      </c>
      <c r="W6" s="10">
        <v>13120</v>
      </c>
      <c r="X6" s="10">
        <v>21820</v>
      </c>
      <c r="Y6" s="10">
        <v>7590</v>
      </c>
      <c r="Z6" s="10">
        <v>13976</v>
      </c>
      <c r="AA6" s="3">
        <v>63316</v>
      </c>
      <c r="AB6" s="2">
        <v>31250</v>
      </c>
      <c r="AC6" s="10">
        <v>23760</v>
      </c>
      <c r="AD6" s="10">
        <v>17660</v>
      </c>
      <c r="AE6" s="10">
        <v>16650</v>
      </c>
      <c r="AF6" s="10">
        <v>13490</v>
      </c>
      <c r="AG6" s="10">
        <v>9600</v>
      </c>
      <c r="AH6" s="10">
        <v>81876</v>
      </c>
      <c r="AI6" s="3"/>
      <c r="AK6" s="117">
        <f t="shared" ref="AK6:AK13" si="7">SUM(E6:AI6)</f>
        <v>668983</v>
      </c>
      <c r="AL6" s="110">
        <v>1400000</v>
      </c>
      <c r="AM6" s="78">
        <f t="shared" ref="AM6:AM13" si="8">IF(AL6&lt;&gt;0,AK6/AL6,0)</f>
        <v>0.47784500000000002</v>
      </c>
      <c r="AO6" s="86">
        <v>1229551.5</v>
      </c>
      <c r="AP6" s="166">
        <f t="shared" ref="AP6:AP14" si="9">SIGN(AO6)</f>
        <v>1</v>
      </c>
      <c r="AQ6" s="70">
        <f t="shared" si="1"/>
        <v>22299.433333333334</v>
      </c>
      <c r="AR6" s="171">
        <f t="shared" si="2"/>
        <v>46666.666666666664</v>
      </c>
      <c r="AS6" s="69">
        <f t="shared" ref="AS6:AS13" si="10">IF(AR6&lt;&gt;0,AQ6/AR6,0)</f>
        <v>0.47784500000000002</v>
      </c>
      <c r="AT6" s="171">
        <f t="shared" si="3"/>
        <v>40985.050000000003</v>
      </c>
      <c r="AU6" s="78">
        <f t="shared" si="4"/>
        <v>-0.45591298941117964</v>
      </c>
      <c r="AV6" s="166">
        <f t="shared" ref="AV6:AV14" si="11">SIGN(AW6)</f>
        <v>1</v>
      </c>
      <c r="AW6" s="117">
        <f t="shared" si="5"/>
        <v>668983</v>
      </c>
      <c r="AX6" s="78">
        <f t="shared" si="6"/>
        <v>0.47784500000000002</v>
      </c>
    </row>
    <row r="7" spans="1:50" x14ac:dyDescent="0.25">
      <c r="A7" s="156">
        <v>32</v>
      </c>
      <c r="B7" s="18">
        <v>3</v>
      </c>
      <c r="C7" s="88" t="s">
        <v>8</v>
      </c>
      <c r="D7" s="92" t="s">
        <v>4</v>
      </c>
      <c r="E7" s="10">
        <v>18870</v>
      </c>
      <c r="F7" s="10">
        <v>28120</v>
      </c>
      <c r="G7" s="2">
        <v>0</v>
      </c>
      <c r="H7" s="10">
        <v>19170</v>
      </c>
      <c r="I7" s="10">
        <v>20549</v>
      </c>
      <c r="J7" s="10">
        <v>0</v>
      </c>
      <c r="K7" s="10">
        <v>19673</v>
      </c>
      <c r="L7" s="10">
        <v>6310</v>
      </c>
      <c r="M7" s="3">
        <v>11036</v>
      </c>
      <c r="N7" s="2">
        <v>0</v>
      </c>
      <c r="O7" s="10">
        <v>4350</v>
      </c>
      <c r="P7" s="10">
        <v>3170</v>
      </c>
      <c r="Q7" s="10">
        <v>0</v>
      </c>
      <c r="R7" s="10">
        <v>6860</v>
      </c>
      <c r="S7" s="10">
        <v>1658</v>
      </c>
      <c r="T7" s="3">
        <v>0</v>
      </c>
      <c r="U7" s="2">
        <v>11570</v>
      </c>
      <c r="V7" s="10">
        <v>5330</v>
      </c>
      <c r="W7" s="10">
        <v>0</v>
      </c>
      <c r="X7" s="10">
        <v>10240</v>
      </c>
      <c r="Y7" s="10">
        <v>0</v>
      </c>
      <c r="Z7" s="10">
        <v>11680</v>
      </c>
      <c r="AA7" s="3">
        <v>26173</v>
      </c>
      <c r="AB7" s="2">
        <v>23548</v>
      </c>
      <c r="AC7" s="10">
        <v>0</v>
      </c>
      <c r="AD7" s="10">
        <v>2555</v>
      </c>
      <c r="AE7" s="10">
        <v>4250</v>
      </c>
      <c r="AF7" s="10">
        <v>3890</v>
      </c>
      <c r="AG7" s="10">
        <v>15250</v>
      </c>
      <c r="AH7" s="10">
        <v>3050</v>
      </c>
      <c r="AI7" s="3"/>
      <c r="AK7" s="117">
        <f t="shared" si="7"/>
        <v>257302</v>
      </c>
      <c r="AL7" s="110">
        <v>1000000</v>
      </c>
      <c r="AM7" s="78">
        <f t="shared" si="8"/>
        <v>0.25730199999999998</v>
      </c>
      <c r="AO7" s="86">
        <v>0</v>
      </c>
      <c r="AP7" s="166">
        <f t="shared" si="9"/>
        <v>0</v>
      </c>
      <c r="AQ7" s="70">
        <f t="shared" si="1"/>
        <v>8576.7333333333336</v>
      </c>
      <c r="AR7" s="171">
        <f t="shared" si="2"/>
        <v>33333.333333333336</v>
      </c>
      <c r="AS7" s="69">
        <f t="shared" si="10"/>
        <v>0.25730199999999998</v>
      </c>
      <c r="AT7" s="171">
        <f t="shared" si="3"/>
        <v>0</v>
      </c>
      <c r="AU7" s="78">
        <f t="shared" si="4"/>
        <v>0</v>
      </c>
      <c r="AV7" s="166">
        <f t="shared" si="11"/>
        <v>1</v>
      </c>
      <c r="AW7" s="117">
        <f t="shared" si="5"/>
        <v>257302</v>
      </c>
      <c r="AX7" s="78">
        <f t="shared" si="6"/>
        <v>0.25730199999999998</v>
      </c>
    </row>
    <row r="8" spans="1:50" x14ac:dyDescent="0.25">
      <c r="A8" s="156">
        <v>31</v>
      </c>
      <c r="B8" s="18">
        <v>4</v>
      </c>
      <c r="C8" s="88" t="s">
        <v>8</v>
      </c>
      <c r="D8" s="92" t="s">
        <v>0</v>
      </c>
      <c r="E8" s="10">
        <v>6250</v>
      </c>
      <c r="F8" s="10">
        <v>0</v>
      </c>
      <c r="G8" s="2">
        <v>4880</v>
      </c>
      <c r="H8" s="10">
        <v>0</v>
      </c>
      <c r="I8" s="10">
        <v>21700</v>
      </c>
      <c r="J8" s="10">
        <v>28605</v>
      </c>
      <c r="K8" s="10">
        <v>18650</v>
      </c>
      <c r="L8" s="10">
        <v>0</v>
      </c>
      <c r="M8" s="3">
        <v>0</v>
      </c>
      <c r="N8" s="2">
        <v>2000</v>
      </c>
      <c r="O8" s="10">
        <v>0</v>
      </c>
      <c r="P8" s="10">
        <v>0</v>
      </c>
      <c r="Q8" s="10">
        <v>30215</v>
      </c>
      <c r="R8" s="10">
        <v>16600</v>
      </c>
      <c r="S8" s="10">
        <v>17660</v>
      </c>
      <c r="T8" s="3">
        <v>0</v>
      </c>
      <c r="U8" s="2">
        <v>0</v>
      </c>
      <c r="V8" s="10">
        <v>10240</v>
      </c>
      <c r="W8" s="10">
        <v>0</v>
      </c>
      <c r="X8" s="10">
        <v>1000</v>
      </c>
      <c r="Y8" s="10">
        <v>20240</v>
      </c>
      <c r="Z8" s="10">
        <v>0</v>
      </c>
      <c r="AA8" s="3">
        <v>27499</v>
      </c>
      <c r="AB8" s="2">
        <v>0</v>
      </c>
      <c r="AC8" s="10">
        <v>6090</v>
      </c>
      <c r="AD8" s="10">
        <v>8700</v>
      </c>
      <c r="AE8" s="10">
        <v>7880</v>
      </c>
      <c r="AF8" s="10">
        <v>0</v>
      </c>
      <c r="AG8" s="10">
        <v>9820</v>
      </c>
      <c r="AH8" s="10">
        <v>10110</v>
      </c>
      <c r="AI8" s="3"/>
      <c r="AK8" s="117">
        <f t="shared" si="7"/>
        <v>248139</v>
      </c>
      <c r="AL8" s="110">
        <v>520000</v>
      </c>
      <c r="AM8" s="78">
        <f t="shared" si="8"/>
        <v>0.4771903846153846</v>
      </c>
      <c r="AO8" s="86">
        <v>0</v>
      </c>
      <c r="AP8" s="166">
        <f t="shared" si="9"/>
        <v>0</v>
      </c>
      <c r="AQ8" s="70">
        <f t="shared" si="1"/>
        <v>8271.2999999999993</v>
      </c>
      <c r="AR8" s="171">
        <f t="shared" si="2"/>
        <v>17333.333333333332</v>
      </c>
      <c r="AS8" s="69">
        <f t="shared" si="10"/>
        <v>0.4771903846153846</v>
      </c>
      <c r="AT8" s="171">
        <f t="shared" si="3"/>
        <v>0</v>
      </c>
      <c r="AU8" s="78">
        <f t="shared" si="4"/>
        <v>0</v>
      </c>
      <c r="AV8" s="166">
        <f t="shared" si="11"/>
        <v>1</v>
      </c>
      <c r="AW8" s="117">
        <f t="shared" si="5"/>
        <v>248138.99999999997</v>
      </c>
      <c r="AX8" s="78">
        <f t="shared" si="6"/>
        <v>0.47719038461538454</v>
      </c>
    </row>
    <row r="9" spans="1:50" x14ac:dyDescent="0.25">
      <c r="A9" s="156">
        <v>29</v>
      </c>
      <c r="B9" s="18">
        <v>5</v>
      </c>
      <c r="C9" s="88" t="s">
        <v>8</v>
      </c>
      <c r="D9" s="92" t="s">
        <v>1</v>
      </c>
      <c r="E9" s="10">
        <v>14200</v>
      </c>
      <c r="F9" s="10">
        <v>7000</v>
      </c>
      <c r="G9" s="2">
        <v>27865</v>
      </c>
      <c r="H9" s="10">
        <v>25100</v>
      </c>
      <c r="I9" s="10">
        <v>31960</v>
      </c>
      <c r="J9" s="10">
        <v>19805</v>
      </c>
      <c r="K9" s="10">
        <v>0</v>
      </c>
      <c r="L9" s="10">
        <v>20960</v>
      </c>
      <c r="M9" s="3">
        <v>1200</v>
      </c>
      <c r="N9" s="2">
        <v>35178</v>
      </c>
      <c r="O9" s="10">
        <v>18322</v>
      </c>
      <c r="P9" s="10">
        <v>5500</v>
      </c>
      <c r="Q9" s="10">
        <v>5048</v>
      </c>
      <c r="R9" s="10">
        <v>10920</v>
      </c>
      <c r="S9" s="10">
        <v>22410</v>
      </c>
      <c r="T9" s="3">
        <v>19880</v>
      </c>
      <c r="U9" s="2">
        <v>21878</v>
      </c>
      <c r="V9" s="10">
        <v>60743.5</v>
      </c>
      <c r="W9" s="10">
        <v>16100</v>
      </c>
      <c r="X9" s="10">
        <v>19470</v>
      </c>
      <c r="Y9" s="10">
        <v>0</v>
      </c>
      <c r="Z9" s="10">
        <v>19680</v>
      </c>
      <c r="AA9" s="3">
        <v>0</v>
      </c>
      <c r="AB9" s="2">
        <v>6356</v>
      </c>
      <c r="AC9" s="10">
        <v>21073</v>
      </c>
      <c r="AD9" s="10">
        <v>6310</v>
      </c>
      <c r="AE9" s="10">
        <v>10530</v>
      </c>
      <c r="AF9" s="10">
        <v>6570</v>
      </c>
      <c r="AG9" s="10">
        <v>7170</v>
      </c>
      <c r="AH9" s="10">
        <v>18390</v>
      </c>
      <c r="AI9" s="3"/>
      <c r="AK9" s="117">
        <f t="shared" si="7"/>
        <v>479618.5</v>
      </c>
      <c r="AL9" s="110">
        <v>700000</v>
      </c>
      <c r="AM9" s="78">
        <f t="shared" si="8"/>
        <v>0.6851692857142857</v>
      </c>
      <c r="AO9" s="86">
        <v>0</v>
      </c>
      <c r="AP9" s="166">
        <f t="shared" si="9"/>
        <v>0</v>
      </c>
      <c r="AQ9" s="70">
        <f t="shared" si="1"/>
        <v>15987.283333333333</v>
      </c>
      <c r="AR9" s="171">
        <f t="shared" si="2"/>
        <v>23333.333333333332</v>
      </c>
      <c r="AS9" s="69">
        <f t="shared" si="10"/>
        <v>0.6851692857142857</v>
      </c>
      <c r="AT9" s="171">
        <f t="shared" si="3"/>
        <v>0</v>
      </c>
      <c r="AU9" s="78">
        <f t="shared" si="4"/>
        <v>0</v>
      </c>
      <c r="AV9" s="166">
        <f t="shared" si="11"/>
        <v>1</v>
      </c>
      <c r="AW9" s="117">
        <f t="shared" si="5"/>
        <v>479618.5</v>
      </c>
      <c r="AX9" s="78">
        <f t="shared" si="6"/>
        <v>0.6851692857142857</v>
      </c>
    </row>
    <row r="10" spans="1:50" x14ac:dyDescent="0.25">
      <c r="A10" s="156">
        <v>10</v>
      </c>
      <c r="B10" s="18">
        <v>6</v>
      </c>
      <c r="C10" s="88" t="s">
        <v>272</v>
      </c>
      <c r="D10" s="92" t="s">
        <v>5</v>
      </c>
      <c r="E10" s="10">
        <v>53275</v>
      </c>
      <c r="F10" s="10">
        <v>19840</v>
      </c>
      <c r="G10" s="2">
        <v>72990</v>
      </c>
      <c r="H10" s="10">
        <v>69861</v>
      </c>
      <c r="I10" s="10">
        <v>38701</v>
      </c>
      <c r="J10" s="10">
        <v>13640</v>
      </c>
      <c r="K10" s="10">
        <v>58342</v>
      </c>
      <c r="L10" s="10">
        <v>0</v>
      </c>
      <c r="M10" s="3">
        <v>24450</v>
      </c>
      <c r="N10" s="2">
        <v>45460</v>
      </c>
      <c r="O10" s="10">
        <v>45756</v>
      </c>
      <c r="P10" s="10">
        <v>10780</v>
      </c>
      <c r="Q10" s="10">
        <v>18506</v>
      </c>
      <c r="R10" s="10">
        <v>25040</v>
      </c>
      <c r="S10" s="10">
        <v>72320</v>
      </c>
      <c r="T10" s="3">
        <v>6205</v>
      </c>
      <c r="U10" s="2">
        <v>64252</v>
      </c>
      <c r="V10" s="10">
        <v>22824</v>
      </c>
      <c r="W10" s="10">
        <v>0</v>
      </c>
      <c r="X10" s="10">
        <v>5360</v>
      </c>
      <c r="Y10" s="10">
        <v>10940</v>
      </c>
      <c r="Z10" s="10">
        <v>22816</v>
      </c>
      <c r="AA10" s="3">
        <v>38640</v>
      </c>
      <c r="AB10" s="2">
        <v>23100</v>
      </c>
      <c r="AC10" s="10">
        <v>6720</v>
      </c>
      <c r="AD10" s="10">
        <v>0</v>
      </c>
      <c r="AE10" s="10">
        <v>9410</v>
      </c>
      <c r="AF10" s="10">
        <v>45380</v>
      </c>
      <c r="AG10" s="10">
        <v>4990</v>
      </c>
      <c r="AH10" s="10">
        <v>0</v>
      </c>
      <c r="AI10" s="3"/>
      <c r="AK10" s="117">
        <f t="shared" si="7"/>
        <v>829598</v>
      </c>
      <c r="AL10" s="110">
        <v>1700000</v>
      </c>
      <c r="AM10" s="78">
        <f t="shared" si="8"/>
        <v>0.48799882352941176</v>
      </c>
      <c r="AO10" s="86">
        <v>0</v>
      </c>
      <c r="AP10" s="166">
        <f t="shared" si="9"/>
        <v>0</v>
      </c>
      <c r="AQ10" s="70">
        <f t="shared" si="1"/>
        <v>27653.266666666666</v>
      </c>
      <c r="AR10" s="171">
        <f t="shared" si="2"/>
        <v>56666.666666666664</v>
      </c>
      <c r="AS10" s="69">
        <f>IF(AR10&lt;&gt;0,AQ10/AR10,0)</f>
        <v>0.48799882352941176</v>
      </c>
      <c r="AT10" s="171">
        <f t="shared" si="3"/>
        <v>0</v>
      </c>
      <c r="AU10" s="78">
        <f t="shared" si="4"/>
        <v>0</v>
      </c>
      <c r="AV10" s="166">
        <f t="shared" si="11"/>
        <v>1</v>
      </c>
      <c r="AW10" s="117">
        <f t="shared" si="5"/>
        <v>829598</v>
      </c>
      <c r="AX10" s="78">
        <f t="shared" si="6"/>
        <v>0.48799882352941176</v>
      </c>
    </row>
    <row r="11" spans="1:50" x14ac:dyDescent="0.25">
      <c r="A11" s="156">
        <v>33</v>
      </c>
      <c r="B11" s="18">
        <v>7</v>
      </c>
      <c r="C11" s="88" t="s">
        <v>272</v>
      </c>
      <c r="D11" s="92" t="s">
        <v>6</v>
      </c>
      <c r="E11" s="10">
        <v>10800</v>
      </c>
      <c r="F11" s="10">
        <v>55990</v>
      </c>
      <c r="G11" s="2">
        <v>25475</v>
      </c>
      <c r="H11" s="10">
        <v>0</v>
      </c>
      <c r="I11" s="10">
        <v>0</v>
      </c>
      <c r="J11" s="10">
        <v>9200</v>
      </c>
      <c r="K11" s="10">
        <v>25750</v>
      </c>
      <c r="L11" s="10">
        <v>4830</v>
      </c>
      <c r="M11" s="3">
        <v>15710</v>
      </c>
      <c r="N11" s="2">
        <v>0</v>
      </c>
      <c r="O11" s="10">
        <v>18575</v>
      </c>
      <c r="P11" s="10">
        <v>6670</v>
      </c>
      <c r="Q11" s="10">
        <v>0</v>
      </c>
      <c r="R11" s="10">
        <v>20140</v>
      </c>
      <c r="S11" s="10">
        <v>7760</v>
      </c>
      <c r="T11" s="3">
        <v>0</v>
      </c>
      <c r="U11" s="2">
        <v>0</v>
      </c>
      <c r="V11" s="10">
        <v>33970</v>
      </c>
      <c r="W11" s="10">
        <v>0</v>
      </c>
      <c r="X11" s="10">
        <v>14960</v>
      </c>
      <c r="Y11" s="10">
        <v>26310</v>
      </c>
      <c r="Z11" s="10">
        <v>36820</v>
      </c>
      <c r="AA11" s="3">
        <v>14010</v>
      </c>
      <c r="AB11" s="2">
        <v>23070</v>
      </c>
      <c r="AC11" s="10">
        <v>13854</v>
      </c>
      <c r="AD11" s="10">
        <v>11110</v>
      </c>
      <c r="AE11" s="10">
        <v>13900</v>
      </c>
      <c r="AF11" s="10">
        <v>11316</v>
      </c>
      <c r="AG11" s="10">
        <v>26331</v>
      </c>
      <c r="AH11" s="10">
        <v>17290</v>
      </c>
      <c r="AI11" s="3"/>
      <c r="AK11" s="117">
        <f t="shared" si="7"/>
        <v>443841</v>
      </c>
      <c r="AL11" s="110">
        <v>1000000</v>
      </c>
      <c r="AM11" s="78">
        <f t="shared" si="8"/>
        <v>0.44384099999999999</v>
      </c>
      <c r="AO11" s="86">
        <v>0</v>
      </c>
      <c r="AP11" s="166">
        <f t="shared" si="9"/>
        <v>0</v>
      </c>
      <c r="AQ11" s="70">
        <f t="shared" si="1"/>
        <v>14794.7</v>
      </c>
      <c r="AR11" s="171">
        <f t="shared" si="2"/>
        <v>33333.333333333336</v>
      </c>
      <c r="AS11" s="69">
        <f t="shared" si="10"/>
        <v>0.44384099999999999</v>
      </c>
      <c r="AT11" s="171">
        <f t="shared" si="3"/>
        <v>0</v>
      </c>
      <c r="AU11" s="78">
        <f t="shared" si="4"/>
        <v>0</v>
      </c>
      <c r="AV11" s="166">
        <f t="shared" si="11"/>
        <v>1</v>
      </c>
      <c r="AW11" s="117">
        <f t="shared" si="5"/>
        <v>443841</v>
      </c>
      <c r="AX11" s="78">
        <f t="shared" si="6"/>
        <v>0.44384099999999999</v>
      </c>
    </row>
    <row r="12" spans="1:50" x14ac:dyDescent="0.25">
      <c r="A12" s="156">
        <v>34</v>
      </c>
      <c r="B12" s="18">
        <v>8</v>
      </c>
      <c r="C12" s="88" t="s">
        <v>12</v>
      </c>
      <c r="D12" s="92" t="s">
        <v>11</v>
      </c>
      <c r="E12" s="10">
        <v>0</v>
      </c>
      <c r="F12" s="10">
        <v>0</v>
      </c>
      <c r="G12" s="2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3">
        <v>0</v>
      </c>
      <c r="N12" s="2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3">
        <v>0</v>
      </c>
      <c r="U12" s="2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3">
        <v>0</v>
      </c>
      <c r="AB12" s="2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3"/>
      <c r="AK12" s="117">
        <f t="shared" si="7"/>
        <v>0</v>
      </c>
      <c r="AL12" s="110">
        <v>0</v>
      </c>
      <c r="AM12" s="78">
        <f t="shared" si="8"/>
        <v>0</v>
      </c>
      <c r="AO12" s="86">
        <v>0</v>
      </c>
      <c r="AP12" s="166">
        <f t="shared" si="9"/>
        <v>0</v>
      </c>
      <c r="AQ12" s="70">
        <f t="shared" si="1"/>
        <v>0</v>
      </c>
      <c r="AR12" s="171">
        <f t="shared" si="2"/>
        <v>0</v>
      </c>
      <c r="AS12" s="69">
        <f t="shared" si="10"/>
        <v>0</v>
      </c>
      <c r="AT12" s="171">
        <f t="shared" si="3"/>
        <v>0</v>
      </c>
      <c r="AU12" s="78">
        <f t="shared" si="4"/>
        <v>0</v>
      </c>
      <c r="AV12" s="166">
        <f t="shared" si="11"/>
        <v>0</v>
      </c>
      <c r="AW12" s="117">
        <f t="shared" si="5"/>
        <v>0</v>
      </c>
      <c r="AX12" s="78">
        <f t="shared" si="6"/>
        <v>0</v>
      </c>
    </row>
    <row r="13" spans="1:50" x14ac:dyDescent="0.25">
      <c r="A13" s="156">
        <v>14</v>
      </c>
      <c r="B13" s="18">
        <v>9</v>
      </c>
      <c r="C13" s="88" t="s">
        <v>10</v>
      </c>
      <c r="D13" s="92" t="s">
        <v>7</v>
      </c>
      <c r="E13" s="10">
        <v>6120</v>
      </c>
      <c r="F13" s="10">
        <v>10960</v>
      </c>
      <c r="G13" s="2">
        <v>0</v>
      </c>
      <c r="H13" s="10">
        <v>2760</v>
      </c>
      <c r="I13" s="10">
        <v>0</v>
      </c>
      <c r="J13" s="10">
        <v>8700</v>
      </c>
      <c r="K13" s="10">
        <v>1840</v>
      </c>
      <c r="L13" s="10">
        <v>0</v>
      </c>
      <c r="M13" s="3">
        <v>0</v>
      </c>
      <c r="N13" s="2">
        <v>5350</v>
      </c>
      <c r="O13" s="10">
        <v>2180</v>
      </c>
      <c r="P13" s="10">
        <v>6340</v>
      </c>
      <c r="Q13" s="10">
        <v>13352</v>
      </c>
      <c r="R13" s="10">
        <v>6792</v>
      </c>
      <c r="S13" s="10">
        <v>0</v>
      </c>
      <c r="T13" s="3">
        <v>0</v>
      </c>
      <c r="U13" s="2">
        <v>8776</v>
      </c>
      <c r="V13" s="10">
        <v>5888</v>
      </c>
      <c r="W13" s="10">
        <v>0</v>
      </c>
      <c r="X13" s="10">
        <v>0</v>
      </c>
      <c r="Y13" s="10">
        <v>0</v>
      </c>
      <c r="Z13" s="10">
        <v>0</v>
      </c>
      <c r="AA13" s="3">
        <v>4879</v>
      </c>
      <c r="AB13" s="2">
        <v>7385</v>
      </c>
      <c r="AC13" s="10">
        <v>8550</v>
      </c>
      <c r="AD13" s="10">
        <v>3370</v>
      </c>
      <c r="AE13" s="10">
        <v>0</v>
      </c>
      <c r="AF13" s="10">
        <v>6810</v>
      </c>
      <c r="AG13" s="10">
        <v>7050</v>
      </c>
      <c r="AH13" s="10">
        <v>5480</v>
      </c>
      <c r="AI13" s="3"/>
      <c r="AK13" s="117">
        <f t="shared" si="7"/>
        <v>122582</v>
      </c>
      <c r="AL13" s="110">
        <v>500000</v>
      </c>
      <c r="AM13" s="78">
        <f t="shared" si="8"/>
        <v>0.24516399999999999</v>
      </c>
      <c r="AO13" s="86">
        <v>365470</v>
      </c>
      <c r="AP13" s="166">
        <f t="shared" si="9"/>
        <v>1</v>
      </c>
      <c r="AQ13" s="70">
        <f t="shared" si="1"/>
        <v>4086.0666666666666</v>
      </c>
      <c r="AR13" s="171">
        <f t="shared" si="2"/>
        <v>16666.666666666668</v>
      </c>
      <c r="AS13" s="69">
        <f t="shared" si="10"/>
        <v>0.24516399999999997</v>
      </c>
      <c r="AT13" s="171">
        <f t="shared" si="3"/>
        <v>12182.333333333334</v>
      </c>
      <c r="AU13" s="78">
        <f t="shared" si="4"/>
        <v>-0.66459080088652966</v>
      </c>
      <c r="AV13" s="166">
        <f t="shared" si="11"/>
        <v>1</v>
      </c>
      <c r="AW13" s="117">
        <f t="shared" si="5"/>
        <v>122582</v>
      </c>
      <c r="AX13" s="78">
        <f t="shared" si="6"/>
        <v>0.24516399999999999</v>
      </c>
    </row>
    <row r="14" spans="1:50" x14ac:dyDescent="0.25">
      <c r="A14" s="156">
        <v>98</v>
      </c>
      <c r="B14" s="18">
        <v>10</v>
      </c>
      <c r="C14" s="88" t="s">
        <v>561</v>
      </c>
      <c r="D14" s="92" t="s">
        <v>562</v>
      </c>
      <c r="E14" s="10">
        <v>0</v>
      </c>
      <c r="F14" s="10">
        <v>0</v>
      </c>
      <c r="G14" s="2">
        <v>0</v>
      </c>
      <c r="H14" s="10">
        <v>0</v>
      </c>
      <c r="I14" s="10">
        <v>0</v>
      </c>
      <c r="J14" s="10">
        <v>0</v>
      </c>
      <c r="K14" s="10">
        <v>0</v>
      </c>
      <c r="L14" s="10">
        <v>-3479</v>
      </c>
      <c r="M14" s="3">
        <v>2450</v>
      </c>
      <c r="N14" s="2">
        <v>0</v>
      </c>
      <c r="O14" s="10">
        <v>0</v>
      </c>
      <c r="P14" s="10">
        <v>191248.6</v>
      </c>
      <c r="Q14" s="10">
        <v>5040</v>
      </c>
      <c r="R14" s="10">
        <v>4970</v>
      </c>
      <c r="S14" s="10">
        <v>0</v>
      </c>
      <c r="T14" s="3">
        <v>1890</v>
      </c>
      <c r="U14" s="2">
        <v>10528</v>
      </c>
      <c r="V14" s="10">
        <v>0</v>
      </c>
      <c r="W14" s="10">
        <v>13223</v>
      </c>
      <c r="X14" s="10">
        <v>0</v>
      </c>
      <c r="Y14" s="10">
        <v>4417</v>
      </c>
      <c r="Z14" s="10">
        <v>6328</v>
      </c>
      <c r="AA14" s="3">
        <v>19257</v>
      </c>
      <c r="AB14" s="2">
        <v>-6678</v>
      </c>
      <c r="AC14" s="10">
        <v>0</v>
      </c>
      <c r="AD14" s="10">
        <v>0</v>
      </c>
      <c r="AE14" s="10">
        <v>16366</v>
      </c>
      <c r="AF14" s="10">
        <v>-6048</v>
      </c>
      <c r="AG14" s="10">
        <v>0</v>
      </c>
      <c r="AH14" s="10">
        <v>742</v>
      </c>
      <c r="AI14" s="3"/>
      <c r="AK14" s="117">
        <f t="shared" ref="AK14" si="12">SUM(E14:AI14)</f>
        <v>260254.59999999998</v>
      </c>
      <c r="AL14" s="110">
        <f>$AK14</f>
        <v>260254.59999999998</v>
      </c>
      <c r="AM14" s="78">
        <f>IF(AL14&lt;&gt;0,AK14/AL14,0)</f>
        <v>1</v>
      </c>
      <c r="AO14" s="86">
        <v>295070</v>
      </c>
      <c r="AP14" s="166">
        <f t="shared" si="9"/>
        <v>1</v>
      </c>
      <c r="AQ14" s="70">
        <f t="shared" ref="AQ14" si="13">AVERAGE(E14:AI14)</f>
        <v>8675.1533333333318</v>
      </c>
      <c r="AR14" s="171">
        <f t="shared" ref="AR14" si="14">AL14/$AR$2</f>
        <v>8675.1533333333318</v>
      </c>
      <c r="AS14" s="69">
        <f t="shared" ref="AS14" si="15">IF(AR14&lt;&gt;0,AQ14/AR14,0)</f>
        <v>1</v>
      </c>
      <c r="AT14" s="171">
        <f t="shared" ref="AT14" si="16">AO14/$AR$2</f>
        <v>9835.6666666666661</v>
      </c>
      <c r="AU14" s="78">
        <f t="shared" si="4"/>
        <v>-0.11799030738468841</v>
      </c>
      <c r="AV14" s="166">
        <f t="shared" si="11"/>
        <v>1</v>
      </c>
      <c r="AW14" s="117">
        <f>$AK14</f>
        <v>260254.59999999998</v>
      </c>
      <c r="AX14" s="78">
        <f t="shared" si="6"/>
        <v>1</v>
      </c>
    </row>
    <row r="15" spans="1:50" x14ac:dyDescent="0.25">
      <c r="B15" s="109"/>
      <c r="C15" s="89"/>
      <c r="D15" s="68"/>
      <c r="E15" s="105"/>
      <c r="F15" s="105"/>
      <c r="G15" s="106"/>
      <c r="H15" s="105"/>
      <c r="I15" s="105"/>
      <c r="J15" s="105"/>
      <c r="K15" s="105"/>
      <c r="L15" s="105"/>
      <c r="M15" s="107"/>
      <c r="N15" s="106"/>
      <c r="O15" s="105"/>
      <c r="P15" s="105"/>
      <c r="Q15" s="105"/>
      <c r="R15" s="105"/>
      <c r="S15" s="105"/>
      <c r="T15" s="107"/>
      <c r="U15" s="106"/>
      <c r="V15" s="105"/>
      <c r="W15" s="105"/>
      <c r="X15" s="105"/>
      <c r="Y15" s="105"/>
      <c r="Z15" s="105"/>
      <c r="AA15" s="107"/>
      <c r="AB15" s="106"/>
      <c r="AC15" s="105"/>
      <c r="AD15" s="105"/>
      <c r="AE15" s="105"/>
      <c r="AF15" s="105"/>
      <c r="AG15" s="105"/>
      <c r="AH15" s="105"/>
      <c r="AI15" s="107"/>
      <c r="AK15" s="118"/>
      <c r="AL15" s="111"/>
      <c r="AM15" s="79"/>
      <c r="AO15" s="86"/>
      <c r="AP15" s="166"/>
      <c r="AQ15" s="67"/>
      <c r="AR15" s="20"/>
      <c r="AS15" s="21"/>
      <c r="AT15" s="20"/>
      <c r="AU15" s="79"/>
      <c r="AV15" s="166"/>
      <c r="AW15" s="118"/>
      <c r="AX15" s="79"/>
    </row>
    <row r="16" spans="1:50" ht="15.75" thickBot="1" x14ac:dyDescent="0.3">
      <c r="B16" s="23"/>
      <c r="C16" s="94"/>
      <c r="D16" s="95" t="s">
        <v>461</v>
      </c>
      <c r="E16" s="129">
        <f t="shared" ref="E16:AH16" si="17">SUM(E5:E15)</f>
        <v>138015</v>
      </c>
      <c r="F16" s="130">
        <f t="shared" si="17"/>
        <v>149720</v>
      </c>
      <c r="G16" s="131">
        <f t="shared" si="17"/>
        <v>175230</v>
      </c>
      <c r="H16" s="129">
        <f t="shared" si="17"/>
        <v>216446</v>
      </c>
      <c r="I16" s="129">
        <f t="shared" si="17"/>
        <v>158700</v>
      </c>
      <c r="J16" s="129">
        <f t="shared" si="17"/>
        <v>105370</v>
      </c>
      <c r="K16" s="129">
        <f t="shared" si="17"/>
        <v>149735</v>
      </c>
      <c r="L16" s="129">
        <f t="shared" si="17"/>
        <v>91186</v>
      </c>
      <c r="M16" s="130">
        <f t="shared" si="17"/>
        <v>95978</v>
      </c>
      <c r="N16" s="131">
        <f t="shared" si="17"/>
        <v>108558</v>
      </c>
      <c r="O16" s="129">
        <f t="shared" si="17"/>
        <v>155883</v>
      </c>
      <c r="P16" s="129">
        <f t="shared" si="17"/>
        <v>237408.6</v>
      </c>
      <c r="Q16" s="129">
        <f t="shared" si="17"/>
        <v>84841</v>
      </c>
      <c r="R16" s="129">
        <f t="shared" si="17"/>
        <v>125432</v>
      </c>
      <c r="S16" s="129">
        <f t="shared" si="17"/>
        <v>231574</v>
      </c>
      <c r="T16" s="130">
        <f t="shared" si="17"/>
        <v>59677</v>
      </c>
      <c r="U16" s="131">
        <f t="shared" si="17"/>
        <v>152789</v>
      </c>
      <c r="V16" s="129">
        <f t="shared" si="17"/>
        <v>203675.5</v>
      </c>
      <c r="W16" s="129">
        <f t="shared" si="17"/>
        <v>42443</v>
      </c>
      <c r="X16" s="129">
        <f t="shared" si="17"/>
        <v>90490</v>
      </c>
      <c r="Y16" s="129">
        <f t="shared" si="17"/>
        <v>113247</v>
      </c>
      <c r="Z16" s="129">
        <f t="shared" si="17"/>
        <v>171356</v>
      </c>
      <c r="AA16" s="130">
        <f t="shared" si="17"/>
        <v>200194</v>
      </c>
      <c r="AB16" s="131">
        <f t="shared" si="17"/>
        <v>116901</v>
      </c>
      <c r="AC16" s="129">
        <f t="shared" si="17"/>
        <v>138823</v>
      </c>
      <c r="AD16" s="129">
        <f t="shared" si="17"/>
        <v>84708</v>
      </c>
      <c r="AE16" s="129">
        <f t="shared" si="17"/>
        <v>97596</v>
      </c>
      <c r="AF16" s="129">
        <f t="shared" si="17"/>
        <v>96318</v>
      </c>
      <c r="AG16" s="129">
        <f t="shared" si="17"/>
        <v>95831</v>
      </c>
      <c r="AH16" s="129">
        <f t="shared" si="17"/>
        <v>142468</v>
      </c>
      <c r="AI16" s="130">
        <f>SUM(AI5:AI15)</f>
        <v>0</v>
      </c>
      <c r="AK16" s="119">
        <f>SUM(AK5:AK15)</f>
        <v>4030593.1</v>
      </c>
      <c r="AL16" s="112">
        <f>SUM(AL5:AL15)</f>
        <v>8080254.5999999996</v>
      </c>
      <c r="AM16" s="80">
        <f>IF(AL16&lt;&gt;0,AK16/AL16,0)</f>
        <v>0.49882006193220696</v>
      </c>
      <c r="AO16" s="135">
        <f>SUM(AO5:AO13)</f>
        <v>2243013.1</v>
      </c>
      <c r="AP16" s="166"/>
      <c r="AQ16" s="113">
        <f>AVERAGE(E16:AI16)</f>
        <v>130019.13225806452</v>
      </c>
      <c r="AR16" s="114">
        <f>AL16/$AR$2</f>
        <v>269341.82</v>
      </c>
      <c r="AS16" s="115">
        <f>IF(AR16&lt;&gt;0,AQ16/AR16,0)</f>
        <v>0.48272909219245835</v>
      </c>
      <c r="AT16" s="114">
        <f t="shared" ref="AT16" si="18">AO16/$AR$2</f>
        <v>74767.103333333333</v>
      </c>
      <c r="AU16" s="80">
        <f>IFERROR(SUMPRODUCT($AP5:$AP14,$AV5:$AV14,AW5:AW14)/SUMPRODUCT($AP5:$AP14,$AV5:$AV14,AO5:AO14)-1,0)</f>
        <v>-0.30179803805478234</v>
      </c>
      <c r="AV16" s="166"/>
      <c r="AW16" s="119">
        <f>SUM(AW5:AW15)</f>
        <v>4030593.1</v>
      </c>
      <c r="AX16" s="80">
        <f>IF(AL16&lt;&gt;0,AW16/AL16,0)</f>
        <v>0.49882006193220696</v>
      </c>
    </row>
    <row r="17" spans="1:50" ht="5.0999999999999996" customHeight="1" thickBot="1" x14ac:dyDescent="0.3">
      <c r="D17" s="128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K17" s="125"/>
      <c r="AL17" s="125"/>
      <c r="AM17" s="123"/>
      <c r="AO17" s="124"/>
      <c r="AP17" s="157"/>
      <c r="AQ17" s="126"/>
      <c r="AR17" s="126"/>
      <c r="AS17" s="127"/>
      <c r="AT17" s="126"/>
      <c r="AU17" s="123"/>
      <c r="AV17" s="170"/>
      <c r="AW17" s="125"/>
      <c r="AX17" s="123"/>
    </row>
    <row r="18" spans="1:50" s="17" customFormat="1" ht="45" customHeight="1" thickBot="1" x14ac:dyDescent="0.3">
      <c r="A18" s="157"/>
      <c r="B18" s="90" t="str">
        <f t="shared" ref="B18:AH18" si="19">B4</f>
        <v>N</v>
      </c>
      <c r="C18" s="91" t="str">
        <f t="shared" si="19"/>
        <v>Brand</v>
      </c>
      <c r="D18" s="102" t="str">
        <f t="shared" si="19"/>
        <v>Stores</v>
      </c>
      <c r="E18" s="28">
        <f t="shared" si="19"/>
        <v>1</v>
      </c>
      <c r="F18" s="74">
        <f t="shared" si="19"/>
        <v>2</v>
      </c>
      <c r="G18" s="28">
        <f t="shared" si="19"/>
        <v>3</v>
      </c>
      <c r="H18" s="28">
        <f t="shared" si="19"/>
        <v>4</v>
      </c>
      <c r="I18" s="28">
        <f t="shared" si="19"/>
        <v>5</v>
      </c>
      <c r="J18" s="28">
        <f t="shared" si="19"/>
        <v>6</v>
      </c>
      <c r="K18" s="28">
        <f t="shared" si="19"/>
        <v>7</v>
      </c>
      <c r="L18" s="28">
        <f t="shared" si="19"/>
        <v>8</v>
      </c>
      <c r="M18" s="28">
        <f t="shared" si="19"/>
        <v>9</v>
      </c>
      <c r="N18" s="73">
        <f t="shared" si="19"/>
        <v>10</v>
      </c>
      <c r="O18" s="28">
        <f t="shared" si="19"/>
        <v>11</v>
      </c>
      <c r="P18" s="28">
        <f t="shared" si="19"/>
        <v>12</v>
      </c>
      <c r="Q18" s="28">
        <f t="shared" si="19"/>
        <v>13</v>
      </c>
      <c r="R18" s="28">
        <f t="shared" si="19"/>
        <v>14</v>
      </c>
      <c r="S18" s="28">
        <f t="shared" si="19"/>
        <v>15</v>
      </c>
      <c r="T18" s="74">
        <f t="shared" si="19"/>
        <v>16</v>
      </c>
      <c r="U18" s="73">
        <f t="shared" si="19"/>
        <v>17</v>
      </c>
      <c r="V18" s="28">
        <f t="shared" si="19"/>
        <v>18</v>
      </c>
      <c r="W18" s="28">
        <f t="shared" si="19"/>
        <v>19</v>
      </c>
      <c r="X18" s="28">
        <f t="shared" si="19"/>
        <v>20</v>
      </c>
      <c r="Y18" s="28">
        <f t="shared" si="19"/>
        <v>21</v>
      </c>
      <c r="Z18" s="28">
        <f t="shared" si="19"/>
        <v>22</v>
      </c>
      <c r="AA18" s="74">
        <f t="shared" si="19"/>
        <v>23</v>
      </c>
      <c r="AB18" s="28">
        <f t="shared" si="19"/>
        <v>24</v>
      </c>
      <c r="AC18" s="28">
        <f t="shared" si="19"/>
        <v>25</v>
      </c>
      <c r="AD18" s="28">
        <f t="shared" si="19"/>
        <v>26</v>
      </c>
      <c r="AE18" s="28">
        <f t="shared" si="19"/>
        <v>27</v>
      </c>
      <c r="AF18" s="28">
        <f t="shared" si="19"/>
        <v>28</v>
      </c>
      <c r="AG18" s="28">
        <f t="shared" si="19"/>
        <v>29</v>
      </c>
      <c r="AH18" s="28">
        <f t="shared" si="19"/>
        <v>30</v>
      </c>
      <c r="AI18" s="74"/>
      <c r="AJ18" s="16"/>
      <c r="AK18" s="82" t="s">
        <v>274</v>
      </c>
      <c r="AL18" s="83" t="s">
        <v>275</v>
      </c>
      <c r="AM18" s="84" t="s">
        <v>276</v>
      </c>
      <c r="AN18" s="16"/>
      <c r="AO18" s="75" t="s">
        <v>467</v>
      </c>
      <c r="AP18" s="166" t="e">
        <f>SIGN(AO18)</f>
        <v>#VALUE!</v>
      </c>
      <c r="AQ18" s="98" t="s">
        <v>277</v>
      </c>
      <c r="AR18" s="99" t="s">
        <v>278</v>
      </c>
      <c r="AS18" s="100" t="s">
        <v>279</v>
      </c>
      <c r="AT18" s="99" t="s">
        <v>280</v>
      </c>
      <c r="AU18" s="101" t="s">
        <v>280</v>
      </c>
      <c r="AV18" s="166" t="e">
        <f>SIGN(AW18)</f>
        <v>#VALUE!</v>
      </c>
      <c r="AW18" s="98" t="s">
        <v>464</v>
      </c>
      <c r="AX18" s="101" t="s">
        <v>460</v>
      </c>
    </row>
    <row r="19" spans="1:50" x14ac:dyDescent="0.25">
      <c r="A19" s="156">
        <v>12</v>
      </c>
      <c r="B19" s="96">
        <f t="shared" ref="B19:D28" si="20">B5</f>
        <v>1</v>
      </c>
      <c r="C19" s="97" t="str">
        <f t="shared" si="20"/>
        <v>8BAGS</v>
      </c>
      <c r="D19" s="108" t="str">
        <f t="shared" si="20"/>
        <v>8BAGS Київ ТЦ "Ривер Молл"</v>
      </c>
      <c r="E19" s="5">
        <f t="shared" ref="E19:AH19" si="21">IFERROR(E5/E$31,0)</f>
        <v>58.666666666666664</v>
      </c>
      <c r="F19" s="5">
        <f t="shared" si="21"/>
        <v>309.33333333333331</v>
      </c>
      <c r="G19" s="4">
        <f t="shared" si="21"/>
        <v>717.33333333333337</v>
      </c>
      <c r="H19" s="5">
        <f t="shared" si="21"/>
        <v>1597.2</v>
      </c>
      <c r="I19" s="5">
        <f t="shared" si="21"/>
        <v>504.8</v>
      </c>
      <c r="J19" s="5">
        <f t="shared" si="21"/>
        <v>0</v>
      </c>
      <c r="K19" s="5">
        <f t="shared" si="21"/>
        <v>362.13333333333333</v>
      </c>
      <c r="L19" s="5">
        <f t="shared" si="21"/>
        <v>1118.8</v>
      </c>
      <c r="M19" s="9">
        <f t="shared" si="21"/>
        <v>1096.8533333333332</v>
      </c>
      <c r="N19" s="4">
        <f t="shared" si="21"/>
        <v>0</v>
      </c>
      <c r="O19" s="5">
        <f t="shared" si="21"/>
        <v>863.4666666666667</v>
      </c>
      <c r="P19" s="5">
        <f t="shared" si="21"/>
        <v>261.33333333333331</v>
      </c>
      <c r="Q19" s="5">
        <f t="shared" si="21"/>
        <v>117.6</v>
      </c>
      <c r="R19" s="5">
        <f t="shared" si="21"/>
        <v>133.06666666666666</v>
      </c>
      <c r="S19" s="5">
        <f t="shared" si="21"/>
        <v>2219.7600000000002</v>
      </c>
      <c r="T19" s="9">
        <f t="shared" si="21"/>
        <v>741.65333333333331</v>
      </c>
      <c r="U19" s="4">
        <f t="shared" si="21"/>
        <v>516.4</v>
      </c>
      <c r="V19" s="5">
        <f t="shared" si="21"/>
        <v>984</v>
      </c>
      <c r="W19" s="5">
        <f t="shared" si="21"/>
        <v>0</v>
      </c>
      <c r="X19" s="5">
        <f t="shared" si="21"/>
        <v>470.4</v>
      </c>
      <c r="Y19" s="5">
        <f t="shared" si="21"/>
        <v>1166.6666666666667</v>
      </c>
      <c r="Z19" s="5">
        <f t="shared" si="21"/>
        <v>1601.4933333333333</v>
      </c>
      <c r="AA19" s="9">
        <f t="shared" si="21"/>
        <v>171.2</v>
      </c>
      <c r="AB19" s="4">
        <f t="shared" si="21"/>
        <v>236.53333333333333</v>
      </c>
      <c r="AC19" s="5">
        <f t="shared" si="21"/>
        <v>1567.36</v>
      </c>
      <c r="AD19" s="5">
        <f t="shared" si="21"/>
        <v>933.4133333333333</v>
      </c>
      <c r="AE19" s="5">
        <f t="shared" si="21"/>
        <v>496.26666666666665</v>
      </c>
      <c r="AF19" s="5">
        <f t="shared" si="21"/>
        <v>397.6</v>
      </c>
      <c r="AG19" s="5">
        <f t="shared" si="21"/>
        <v>416.53333333333336</v>
      </c>
      <c r="AH19" s="5">
        <f t="shared" si="21"/>
        <v>147.46666666666667</v>
      </c>
      <c r="AI19" s="9"/>
      <c r="AK19" s="132">
        <f>SUM(E19:AI19)</f>
        <v>19207.333333333332</v>
      </c>
      <c r="AL19" s="133">
        <f t="shared" ref="AL19:AL28" si="22">IF(AL$31&lt;&gt;0,AL5/AL$31,0)</f>
        <v>26666.666666666668</v>
      </c>
      <c r="AM19" s="134">
        <f>IF(AL19&lt;&gt;0,AK19/AL19,0)</f>
        <v>0.72027499999999989</v>
      </c>
      <c r="AO19" s="120">
        <f t="shared" ref="AO19:AO28" si="23">IF(AO$31&lt;&gt;0,AO5/AO$31,0)</f>
        <v>17279.775999999998</v>
      </c>
      <c r="AP19" s="166">
        <f t="shared" ref="AP19:AP28" si="24">SIGN(AO19)</f>
        <v>1</v>
      </c>
      <c r="AQ19" s="136">
        <f t="shared" ref="AQ19:AQ27" si="25">AVERAGE(E19:AI19)</f>
        <v>640.24444444444441</v>
      </c>
      <c r="AR19" s="137">
        <f>AL19/$AR$2</f>
        <v>888.88888888888891</v>
      </c>
      <c r="AS19" s="138">
        <f>IF(AR19&lt;&gt;0,AQ19/AR19,0)</f>
        <v>0.72027499999999989</v>
      </c>
      <c r="AT19" s="137">
        <f>AO19/$AR$2</f>
        <v>575.99253333333331</v>
      </c>
      <c r="AU19" s="134">
        <f t="shared" ref="AU19:AU28" si="26">IFERROR(AW19/AO19-1,0)</f>
        <v>0.11154990280738231</v>
      </c>
      <c r="AV19" s="166">
        <f t="shared" ref="AV19:AV28" si="27">SIGN(AW19)</f>
        <v>1</v>
      </c>
      <c r="AW19" s="132">
        <f t="shared" ref="AW19:AW28" si="28">IF($AK$16&lt;&gt;0,AW5/$AK$16*$AK$30,0)</f>
        <v>19207.333333333336</v>
      </c>
      <c r="AX19" s="134">
        <f t="shared" ref="AX19:AX27" si="29">IF(AL19&lt;&gt;0,AW19/AL19,0)</f>
        <v>0.72027500000000011</v>
      </c>
    </row>
    <row r="20" spans="1:50" x14ac:dyDescent="0.25">
      <c r="A20" s="156">
        <v>15</v>
      </c>
      <c r="B20" s="18">
        <f t="shared" si="20"/>
        <v>2</v>
      </c>
      <c r="C20" s="88" t="str">
        <f t="shared" si="20"/>
        <v>8BAGS</v>
      </c>
      <c r="D20" s="92" t="str">
        <f t="shared" si="20"/>
        <v>8BAGS Київ ТЦ "Гулливер"</v>
      </c>
      <c r="E20" s="10">
        <f t="shared" ref="E20:AH20" si="30">IFERROR(E6/E$31,0)</f>
        <v>701.33333333333337</v>
      </c>
      <c r="F20" s="10">
        <f t="shared" si="30"/>
        <v>432.26666666666665</v>
      </c>
      <c r="G20" s="2">
        <f t="shared" si="30"/>
        <v>456.53333333333336</v>
      </c>
      <c r="H20" s="10">
        <f t="shared" si="30"/>
        <v>1057.5999999999999</v>
      </c>
      <c r="I20" s="10">
        <f t="shared" si="30"/>
        <v>716.26666666666665</v>
      </c>
      <c r="J20" s="10">
        <f t="shared" si="30"/>
        <v>677.86666666666667</v>
      </c>
      <c r="K20" s="10">
        <f t="shared" si="30"/>
        <v>317.33333333333331</v>
      </c>
      <c r="L20" s="10">
        <f t="shared" si="30"/>
        <v>549.6</v>
      </c>
      <c r="M20" s="3">
        <f t="shared" si="30"/>
        <v>0</v>
      </c>
      <c r="N20" s="2">
        <f t="shared" si="30"/>
        <v>548.5333333333333</v>
      </c>
      <c r="O20" s="10">
        <f t="shared" si="30"/>
        <v>915.2</v>
      </c>
      <c r="P20" s="10">
        <f t="shared" si="30"/>
        <v>104</v>
      </c>
      <c r="Q20" s="10">
        <f t="shared" si="30"/>
        <v>220.53333333333333</v>
      </c>
      <c r="R20" s="10">
        <f t="shared" si="30"/>
        <v>776.5333333333333</v>
      </c>
      <c r="S20" s="10">
        <f t="shared" si="30"/>
        <v>707.33333333333337</v>
      </c>
      <c r="T20" s="3">
        <f t="shared" si="30"/>
        <v>103.73333333333333</v>
      </c>
      <c r="U20" s="2">
        <f t="shared" si="30"/>
        <v>437.86666666666667</v>
      </c>
      <c r="V20" s="10">
        <f t="shared" si="30"/>
        <v>740.8</v>
      </c>
      <c r="W20" s="10">
        <f t="shared" si="30"/>
        <v>349.86666666666667</v>
      </c>
      <c r="X20" s="10">
        <f t="shared" si="30"/>
        <v>581.86666666666667</v>
      </c>
      <c r="Y20" s="10">
        <f t="shared" si="30"/>
        <v>202.4</v>
      </c>
      <c r="Z20" s="10">
        <f t="shared" si="30"/>
        <v>372.69333333333333</v>
      </c>
      <c r="AA20" s="3">
        <f t="shared" si="30"/>
        <v>1688.4266666666667</v>
      </c>
      <c r="AB20" s="2">
        <f t="shared" si="30"/>
        <v>833.33333333333337</v>
      </c>
      <c r="AC20" s="10">
        <f t="shared" si="30"/>
        <v>633.6</v>
      </c>
      <c r="AD20" s="10">
        <f t="shared" si="30"/>
        <v>470.93333333333334</v>
      </c>
      <c r="AE20" s="10">
        <f t="shared" si="30"/>
        <v>444</v>
      </c>
      <c r="AF20" s="10">
        <f t="shared" si="30"/>
        <v>359.73333333333335</v>
      </c>
      <c r="AG20" s="10">
        <f t="shared" si="30"/>
        <v>256</v>
      </c>
      <c r="AH20" s="10">
        <f t="shared" si="30"/>
        <v>2183.36</v>
      </c>
      <c r="AI20" s="3"/>
      <c r="AK20" s="117">
        <f t="shared" ref="AK20:AK27" si="31">SUM(E20:AI20)</f>
        <v>17839.546666666665</v>
      </c>
      <c r="AL20" s="110">
        <f t="shared" si="22"/>
        <v>37333.333333333336</v>
      </c>
      <c r="AM20" s="78">
        <f t="shared" ref="AM20:AM27" si="32">IF(AL20&lt;&gt;0,AK20/AL20,0)</f>
        <v>0.47784499999999991</v>
      </c>
      <c r="AO20" s="86">
        <f t="shared" si="23"/>
        <v>32788.04</v>
      </c>
      <c r="AP20" s="166">
        <f t="shared" si="24"/>
        <v>1</v>
      </c>
      <c r="AQ20" s="70">
        <f t="shared" si="25"/>
        <v>594.65155555555555</v>
      </c>
      <c r="AR20" s="19">
        <f t="shared" ref="AR20:AR27" si="33">AL20/$AR$2</f>
        <v>1244.4444444444446</v>
      </c>
      <c r="AS20" s="69">
        <f t="shared" ref="AS20:AS27" si="34">IF(AR20&lt;&gt;0,AQ20/AR20,0)</f>
        <v>0.47784499999999996</v>
      </c>
      <c r="AT20" s="19">
        <f>AO20/$AR$2</f>
        <v>1092.9346666666668</v>
      </c>
      <c r="AU20" s="78">
        <f t="shared" si="26"/>
        <v>-0.45591298941117964</v>
      </c>
      <c r="AV20" s="166">
        <f t="shared" si="27"/>
        <v>1</v>
      </c>
      <c r="AW20" s="117">
        <f t="shared" si="28"/>
        <v>17839.546666666665</v>
      </c>
      <c r="AX20" s="78">
        <f t="shared" si="29"/>
        <v>0.47784499999999991</v>
      </c>
    </row>
    <row r="21" spans="1:50" x14ac:dyDescent="0.25">
      <c r="A21" s="156">
        <v>32</v>
      </c>
      <c r="B21" s="18">
        <f t="shared" si="20"/>
        <v>3</v>
      </c>
      <c r="C21" s="88" t="str">
        <f t="shared" si="20"/>
        <v>8BAGS</v>
      </c>
      <c r="D21" s="92" t="str">
        <f t="shared" si="20"/>
        <v>8BAGS Київ ТЦ "Океан"</v>
      </c>
      <c r="E21" s="10">
        <f t="shared" ref="E21:AH21" si="35">IFERROR(E7/E$31,0)</f>
        <v>503.2</v>
      </c>
      <c r="F21" s="10">
        <f t="shared" si="35"/>
        <v>749.86666666666667</v>
      </c>
      <c r="G21" s="2">
        <f t="shared" si="35"/>
        <v>0</v>
      </c>
      <c r="H21" s="10">
        <f t="shared" si="35"/>
        <v>511.2</v>
      </c>
      <c r="I21" s="10">
        <f t="shared" si="35"/>
        <v>547.97333333333336</v>
      </c>
      <c r="J21" s="10">
        <f t="shared" si="35"/>
        <v>0</v>
      </c>
      <c r="K21" s="10">
        <f t="shared" si="35"/>
        <v>524.61333333333334</v>
      </c>
      <c r="L21" s="10">
        <f t="shared" si="35"/>
        <v>168.26666666666668</v>
      </c>
      <c r="M21" s="3">
        <f t="shared" si="35"/>
        <v>294.29333333333335</v>
      </c>
      <c r="N21" s="2">
        <f t="shared" si="35"/>
        <v>0</v>
      </c>
      <c r="O21" s="10">
        <f t="shared" si="35"/>
        <v>116</v>
      </c>
      <c r="P21" s="10">
        <f t="shared" si="35"/>
        <v>84.533333333333331</v>
      </c>
      <c r="Q21" s="10">
        <f t="shared" si="35"/>
        <v>0</v>
      </c>
      <c r="R21" s="10">
        <f t="shared" si="35"/>
        <v>182.93333333333334</v>
      </c>
      <c r="S21" s="10">
        <f t="shared" si="35"/>
        <v>44.213333333333331</v>
      </c>
      <c r="T21" s="3">
        <f t="shared" si="35"/>
        <v>0</v>
      </c>
      <c r="U21" s="2">
        <f t="shared" si="35"/>
        <v>308.53333333333336</v>
      </c>
      <c r="V21" s="10">
        <f t="shared" si="35"/>
        <v>142.13333333333333</v>
      </c>
      <c r="W21" s="10">
        <f t="shared" si="35"/>
        <v>0</v>
      </c>
      <c r="X21" s="10">
        <f t="shared" si="35"/>
        <v>273.06666666666666</v>
      </c>
      <c r="Y21" s="10">
        <f t="shared" si="35"/>
        <v>0</v>
      </c>
      <c r="Z21" s="10">
        <f t="shared" si="35"/>
        <v>311.46666666666664</v>
      </c>
      <c r="AA21" s="3">
        <f t="shared" si="35"/>
        <v>697.94666666666672</v>
      </c>
      <c r="AB21" s="2">
        <f t="shared" si="35"/>
        <v>627.94666666666672</v>
      </c>
      <c r="AC21" s="10">
        <f t="shared" si="35"/>
        <v>0</v>
      </c>
      <c r="AD21" s="10">
        <f t="shared" si="35"/>
        <v>68.13333333333334</v>
      </c>
      <c r="AE21" s="10">
        <f t="shared" si="35"/>
        <v>113.33333333333333</v>
      </c>
      <c r="AF21" s="10">
        <f t="shared" si="35"/>
        <v>103.73333333333333</v>
      </c>
      <c r="AG21" s="10">
        <f t="shared" si="35"/>
        <v>406.66666666666669</v>
      </c>
      <c r="AH21" s="10">
        <f t="shared" si="35"/>
        <v>81.333333333333329</v>
      </c>
      <c r="AI21" s="3"/>
      <c r="AK21" s="117">
        <f t="shared" si="31"/>
        <v>6861.3866666666663</v>
      </c>
      <c r="AL21" s="110">
        <f t="shared" si="22"/>
        <v>26666.666666666668</v>
      </c>
      <c r="AM21" s="78">
        <f t="shared" si="32"/>
        <v>0.25730199999999998</v>
      </c>
      <c r="AO21" s="86">
        <f t="shared" si="23"/>
        <v>0</v>
      </c>
      <c r="AP21" s="166">
        <f t="shared" si="24"/>
        <v>0</v>
      </c>
      <c r="AQ21" s="70">
        <f t="shared" si="25"/>
        <v>228.71288888888887</v>
      </c>
      <c r="AR21" s="19">
        <f t="shared" si="33"/>
        <v>888.88888888888891</v>
      </c>
      <c r="AS21" s="69">
        <f t="shared" si="34"/>
        <v>0.25730199999999998</v>
      </c>
      <c r="AT21" s="19">
        <f>AO21/$AR$2</f>
        <v>0</v>
      </c>
      <c r="AU21" s="78">
        <f t="shared" si="26"/>
        <v>0</v>
      </c>
      <c r="AV21" s="166">
        <f t="shared" si="27"/>
        <v>1</v>
      </c>
      <c r="AW21" s="117">
        <f t="shared" si="28"/>
        <v>6861.3866666666672</v>
      </c>
      <c r="AX21" s="78">
        <f t="shared" si="29"/>
        <v>0.25730200000000003</v>
      </c>
    </row>
    <row r="22" spans="1:50" x14ac:dyDescent="0.25">
      <c r="A22" s="156">
        <v>31</v>
      </c>
      <c r="B22" s="18">
        <f t="shared" si="20"/>
        <v>4</v>
      </c>
      <c r="C22" s="88" t="str">
        <f t="shared" si="20"/>
        <v>8BAGS</v>
      </c>
      <c r="D22" s="92" t="str">
        <f t="shared" si="20"/>
        <v>8BAGS Харків</v>
      </c>
      <c r="E22" s="10">
        <f t="shared" ref="E22:AH22" si="36">IFERROR(E8/E$31,0)</f>
        <v>166.66666666666666</v>
      </c>
      <c r="F22" s="10">
        <f t="shared" si="36"/>
        <v>0</v>
      </c>
      <c r="G22" s="2">
        <f t="shared" si="36"/>
        <v>130.13333333333333</v>
      </c>
      <c r="H22" s="10">
        <f t="shared" si="36"/>
        <v>0</v>
      </c>
      <c r="I22" s="10">
        <f t="shared" si="36"/>
        <v>578.66666666666663</v>
      </c>
      <c r="J22" s="10">
        <f t="shared" si="36"/>
        <v>762.8</v>
      </c>
      <c r="K22" s="10">
        <f t="shared" si="36"/>
        <v>497.33333333333331</v>
      </c>
      <c r="L22" s="10">
        <f t="shared" si="36"/>
        <v>0</v>
      </c>
      <c r="M22" s="3">
        <f t="shared" si="36"/>
        <v>0</v>
      </c>
      <c r="N22" s="2">
        <f t="shared" si="36"/>
        <v>53.333333333333336</v>
      </c>
      <c r="O22" s="10">
        <f t="shared" si="36"/>
        <v>0</v>
      </c>
      <c r="P22" s="10">
        <f t="shared" si="36"/>
        <v>0</v>
      </c>
      <c r="Q22" s="10">
        <f t="shared" si="36"/>
        <v>805.73333333333335</v>
      </c>
      <c r="R22" s="10">
        <f t="shared" si="36"/>
        <v>442.66666666666669</v>
      </c>
      <c r="S22" s="10">
        <f t="shared" si="36"/>
        <v>470.93333333333334</v>
      </c>
      <c r="T22" s="3">
        <f t="shared" si="36"/>
        <v>0</v>
      </c>
      <c r="U22" s="2">
        <f t="shared" si="36"/>
        <v>0</v>
      </c>
      <c r="V22" s="10">
        <f t="shared" si="36"/>
        <v>273.06666666666666</v>
      </c>
      <c r="W22" s="10">
        <f t="shared" si="36"/>
        <v>0</v>
      </c>
      <c r="X22" s="10">
        <f t="shared" si="36"/>
        <v>26.666666666666668</v>
      </c>
      <c r="Y22" s="10">
        <f t="shared" si="36"/>
        <v>539.73333333333335</v>
      </c>
      <c r="Z22" s="10">
        <f t="shared" si="36"/>
        <v>0</v>
      </c>
      <c r="AA22" s="3">
        <f t="shared" si="36"/>
        <v>733.30666666666662</v>
      </c>
      <c r="AB22" s="2">
        <f t="shared" si="36"/>
        <v>0</v>
      </c>
      <c r="AC22" s="10">
        <f t="shared" si="36"/>
        <v>162.4</v>
      </c>
      <c r="AD22" s="10">
        <f t="shared" si="36"/>
        <v>232</v>
      </c>
      <c r="AE22" s="10">
        <f t="shared" si="36"/>
        <v>210.13333333333333</v>
      </c>
      <c r="AF22" s="10">
        <f t="shared" si="36"/>
        <v>0</v>
      </c>
      <c r="AG22" s="10">
        <f t="shared" si="36"/>
        <v>261.86666666666667</v>
      </c>
      <c r="AH22" s="10">
        <f t="shared" si="36"/>
        <v>269.60000000000002</v>
      </c>
      <c r="AI22" s="3"/>
      <c r="AK22" s="117">
        <f t="shared" si="31"/>
        <v>6617.0400000000009</v>
      </c>
      <c r="AL22" s="110">
        <f t="shared" si="22"/>
        <v>13866.666666666666</v>
      </c>
      <c r="AM22" s="78">
        <f t="shared" si="32"/>
        <v>0.47719038461538471</v>
      </c>
      <c r="AO22" s="86">
        <f t="shared" si="23"/>
        <v>0</v>
      </c>
      <c r="AP22" s="166">
        <f t="shared" si="24"/>
        <v>0</v>
      </c>
      <c r="AQ22" s="70">
        <f t="shared" si="25"/>
        <v>220.56800000000004</v>
      </c>
      <c r="AR22" s="19">
        <f t="shared" si="33"/>
        <v>462.22222222222223</v>
      </c>
      <c r="AS22" s="69">
        <f t="shared" si="34"/>
        <v>0.47719038461538471</v>
      </c>
      <c r="AT22" s="19">
        <f>AO22/$AR$2</f>
        <v>0</v>
      </c>
      <c r="AU22" s="78">
        <f t="shared" si="26"/>
        <v>0</v>
      </c>
      <c r="AV22" s="166">
        <f t="shared" si="27"/>
        <v>1</v>
      </c>
      <c r="AW22" s="117">
        <f t="shared" si="28"/>
        <v>6617.04</v>
      </c>
      <c r="AX22" s="78">
        <f t="shared" si="29"/>
        <v>0.47719038461538466</v>
      </c>
    </row>
    <row r="23" spans="1:50" x14ac:dyDescent="0.25">
      <c r="A23" s="156">
        <v>29</v>
      </c>
      <c r="B23" s="18">
        <f t="shared" si="20"/>
        <v>5</v>
      </c>
      <c r="C23" s="88" t="str">
        <f t="shared" si="20"/>
        <v>8BAGS</v>
      </c>
      <c r="D23" s="92" t="str">
        <f t="shared" si="20"/>
        <v>8BAGS Львів</v>
      </c>
      <c r="E23" s="10">
        <f t="shared" ref="E23:AH23" si="37">IFERROR(E9/E$31,0)</f>
        <v>378.66666666666669</v>
      </c>
      <c r="F23" s="10">
        <f t="shared" si="37"/>
        <v>186.66666666666666</v>
      </c>
      <c r="G23" s="2">
        <f t="shared" si="37"/>
        <v>743.06666666666672</v>
      </c>
      <c r="H23" s="10">
        <f t="shared" si="37"/>
        <v>669.33333333333337</v>
      </c>
      <c r="I23" s="10">
        <f t="shared" si="37"/>
        <v>852.26666666666665</v>
      </c>
      <c r="J23" s="10">
        <f t="shared" si="37"/>
        <v>528.13333333333333</v>
      </c>
      <c r="K23" s="10">
        <f t="shared" si="37"/>
        <v>0</v>
      </c>
      <c r="L23" s="10">
        <f t="shared" si="37"/>
        <v>558.93333333333328</v>
      </c>
      <c r="M23" s="3">
        <f t="shared" si="37"/>
        <v>32</v>
      </c>
      <c r="N23" s="2">
        <f t="shared" si="37"/>
        <v>938.08</v>
      </c>
      <c r="O23" s="10">
        <f t="shared" si="37"/>
        <v>488.58666666666664</v>
      </c>
      <c r="P23" s="10">
        <f t="shared" si="37"/>
        <v>146.66666666666666</v>
      </c>
      <c r="Q23" s="10">
        <f t="shared" si="37"/>
        <v>134.61333333333334</v>
      </c>
      <c r="R23" s="10">
        <f t="shared" si="37"/>
        <v>291.2</v>
      </c>
      <c r="S23" s="10">
        <f t="shared" si="37"/>
        <v>597.6</v>
      </c>
      <c r="T23" s="3">
        <f t="shared" si="37"/>
        <v>530.13333333333333</v>
      </c>
      <c r="U23" s="2">
        <f t="shared" si="37"/>
        <v>583.4133333333333</v>
      </c>
      <c r="V23" s="10">
        <f t="shared" si="37"/>
        <v>1619.8266666666666</v>
      </c>
      <c r="W23" s="10">
        <f t="shared" si="37"/>
        <v>429.33333333333331</v>
      </c>
      <c r="X23" s="10">
        <f t="shared" si="37"/>
        <v>519.20000000000005</v>
      </c>
      <c r="Y23" s="10">
        <f t="shared" si="37"/>
        <v>0</v>
      </c>
      <c r="Z23" s="10">
        <f t="shared" si="37"/>
        <v>524.79999999999995</v>
      </c>
      <c r="AA23" s="3">
        <f t="shared" si="37"/>
        <v>0</v>
      </c>
      <c r="AB23" s="2">
        <f t="shared" si="37"/>
        <v>169.49333333333334</v>
      </c>
      <c r="AC23" s="10">
        <f t="shared" si="37"/>
        <v>561.94666666666672</v>
      </c>
      <c r="AD23" s="10">
        <f t="shared" si="37"/>
        <v>168.26666666666668</v>
      </c>
      <c r="AE23" s="10">
        <f t="shared" si="37"/>
        <v>280.8</v>
      </c>
      <c r="AF23" s="10">
        <f t="shared" si="37"/>
        <v>175.2</v>
      </c>
      <c r="AG23" s="10">
        <f t="shared" si="37"/>
        <v>191.2</v>
      </c>
      <c r="AH23" s="10">
        <f t="shared" si="37"/>
        <v>490.4</v>
      </c>
      <c r="AI23" s="3"/>
      <c r="AK23" s="117">
        <f t="shared" si="31"/>
        <v>12789.826666666668</v>
      </c>
      <c r="AL23" s="110">
        <f t="shared" si="22"/>
        <v>18666.666666666668</v>
      </c>
      <c r="AM23" s="78">
        <f t="shared" si="32"/>
        <v>0.6851692857142857</v>
      </c>
      <c r="AO23" s="86">
        <f t="shared" si="23"/>
        <v>0</v>
      </c>
      <c r="AP23" s="166">
        <f t="shared" si="24"/>
        <v>0</v>
      </c>
      <c r="AQ23" s="70">
        <f t="shared" si="25"/>
        <v>426.32755555555559</v>
      </c>
      <c r="AR23" s="19">
        <f t="shared" si="33"/>
        <v>622.22222222222229</v>
      </c>
      <c r="AS23" s="69">
        <f t="shared" si="34"/>
        <v>0.6851692857142857</v>
      </c>
      <c r="AT23" s="19">
        <f t="shared" ref="AT23:AT27" si="38">AO23/$AR$2</f>
        <v>0</v>
      </c>
      <c r="AU23" s="78">
        <f t="shared" si="26"/>
        <v>0</v>
      </c>
      <c r="AV23" s="166">
        <f t="shared" si="27"/>
        <v>1</v>
      </c>
      <c r="AW23" s="117">
        <f t="shared" si="28"/>
        <v>12789.826666666668</v>
      </c>
      <c r="AX23" s="78">
        <f t="shared" si="29"/>
        <v>0.6851692857142857</v>
      </c>
    </row>
    <row r="24" spans="1:50" x14ac:dyDescent="0.25">
      <c r="A24" s="156">
        <v>10</v>
      </c>
      <c r="B24" s="18">
        <f t="shared" si="20"/>
        <v>6</v>
      </c>
      <c r="C24" s="88" t="str">
        <f t="shared" si="20"/>
        <v>FURLA</v>
      </c>
      <c r="D24" s="92" t="str">
        <f t="shared" si="20"/>
        <v>Фурла Київ ТЦ "Океан"</v>
      </c>
      <c r="E24" s="10">
        <f t="shared" ref="E24:AH24" si="39">IFERROR(E10/E$31,0)</f>
        <v>1420.6666666666667</v>
      </c>
      <c r="F24" s="10">
        <f t="shared" si="39"/>
        <v>529.06666666666672</v>
      </c>
      <c r="G24" s="2">
        <f t="shared" si="39"/>
        <v>1946.4</v>
      </c>
      <c r="H24" s="10">
        <f t="shared" si="39"/>
        <v>1862.96</v>
      </c>
      <c r="I24" s="10">
        <f t="shared" si="39"/>
        <v>1032.0266666666666</v>
      </c>
      <c r="J24" s="10">
        <f t="shared" si="39"/>
        <v>363.73333333333335</v>
      </c>
      <c r="K24" s="10">
        <f t="shared" si="39"/>
        <v>1555.7866666666666</v>
      </c>
      <c r="L24" s="10">
        <f t="shared" si="39"/>
        <v>0</v>
      </c>
      <c r="M24" s="3">
        <f t="shared" si="39"/>
        <v>652</v>
      </c>
      <c r="N24" s="2">
        <f t="shared" si="39"/>
        <v>1212.2666666666667</v>
      </c>
      <c r="O24" s="10">
        <f t="shared" si="39"/>
        <v>1220.1600000000001</v>
      </c>
      <c r="P24" s="10">
        <f t="shared" si="39"/>
        <v>287.46666666666664</v>
      </c>
      <c r="Q24" s="10">
        <f t="shared" si="39"/>
        <v>493.49333333333334</v>
      </c>
      <c r="R24" s="10">
        <f t="shared" si="39"/>
        <v>667.73333333333335</v>
      </c>
      <c r="S24" s="10">
        <f t="shared" si="39"/>
        <v>1928.5333333333333</v>
      </c>
      <c r="T24" s="3">
        <f t="shared" si="39"/>
        <v>165.46666666666667</v>
      </c>
      <c r="U24" s="2">
        <f t="shared" si="39"/>
        <v>1713.3866666666668</v>
      </c>
      <c r="V24" s="10">
        <f t="shared" si="39"/>
        <v>608.64</v>
      </c>
      <c r="W24" s="10">
        <f t="shared" si="39"/>
        <v>0</v>
      </c>
      <c r="X24" s="10">
        <f t="shared" si="39"/>
        <v>142.93333333333334</v>
      </c>
      <c r="Y24" s="10">
        <f t="shared" si="39"/>
        <v>291.73333333333335</v>
      </c>
      <c r="Z24" s="10">
        <f t="shared" si="39"/>
        <v>608.42666666666662</v>
      </c>
      <c r="AA24" s="3">
        <f t="shared" si="39"/>
        <v>1030.4000000000001</v>
      </c>
      <c r="AB24" s="2">
        <f t="shared" si="39"/>
        <v>616</v>
      </c>
      <c r="AC24" s="10">
        <f t="shared" si="39"/>
        <v>179.2</v>
      </c>
      <c r="AD24" s="10">
        <f t="shared" si="39"/>
        <v>0</v>
      </c>
      <c r="AE24" s="10">
        <f t="shared" si="39"/>
        <v>250.93333333333334</v>
      </c>
      <c r="AF24" s="10">
        <f t="shared" si="39"/>
        <v>1210.1333333333334</v>
      </c>
      <c r="AG24" s="10">
        <f t="shared" si="39"/>
        <v>133.06666666666666</v>
      </c>
      <c r="AH24" s="10">
        <f t="shared" si="39"/>
        <v>0</v>
      </c>
      <c r="AI24" s="3"/>
      <c r="AK24" s="117">
        <f t="shared" si="31"/>
        <v>22122.613333333338</v>
      </c>
      <c r="AL24" s="110">
        <f t="shared" si="22"/>
        <v>45333.333333333336</v>
      </c>
      <c r="AM24" s="78">
        <f t="shared" si="32"/>
        <v>0.48799882352941187</v>
      </c>
      <c r="AO24" s="86">
        <f t="shared" si="23"/>
        <v>0</v>
      </c>
      <c r="AP24" s="166">
        <f t="shared" si="24"/>
        <v>0</v>
      </c>
      <c r="AQ24" s="70">
        <f t="shared" si="25"/>
        <v>737.42044444444457</v>
      </c>
      <c r="AR24" s="19">
        <f t="shared" si="33"/>
        <v>1511.1111111111111</v>
      </c>
      <c r="AS24" s="69">
        <f t="shared" si="34"/>
        <v>0.48799882352941187</v>
      </c>
      <c r="AT24" s="19">
        <f t="shared" si="38"/>
        <v>0</v>
      </c>
      <c r="AU24" s="78">
        <f t="shared" si="26"/>
        <v>0</v>
      </c>
      <c r="AV24" s="166">
        <f t="shared" si="27"/>
        <v>1</v>
      </c>
      <c r="AW24" s="117">
        <f t="shared" si="28"/>
        <v>22122.613333333335</v>
      </c>
      <c r="AX24" s="78">
        <f t="shared" si="29"/>
        <v>0.48799882352941176</v>
      </c>
    </row>
    <row r="25" spans="1:50" x14ac:dyDescent="0.25">
      <c r="A25" s="156">
        <v>33</v>
      </c>
      <c r="B25" s="18">
        <f t="shared" si="20"/>
        <v>7</v>
      </c>
      <c r="C25" s="88" t="str">
        <f t="shared" si="20"/>
        <v>FURLA</v>
      </c>
      <c r="D25" s="92" t="str">
        <f t="shared" si="20"/>
        <v>Фурла Київ ТЦ "Гулливер"</v>
      </c>
      <c r="E25" s="10">
        <f t="shared" ref="E25:AH25" si="40">IFERROR(E11/E$31,0)</f>
        <v>288</v>
      </c>
      <c r="F25" s="10">
        <f t="shared" si="40"/>
        <v>1493.0666666666666</v>
      </c>
      <c r="G25" s="2">
        <f t="shared" si="40"/>
        <v>679.33333333333337</v>
      </c>
      <c r="H25" s="10">
        <f t="shared" si="40"/>
        <v>0</v>
      </c>
      <c r="I25" s="10">
        <f t="shared" si="40"/>
        <v>0</v>
      </c>
      <c r="J25" s="10">
        <f t="shared" si="40"/>
        <v>245.33333333333334</v>
      </c>
      <c r="K25" s="10">
        <f t="shared" si="40"/>
        <v>686.66666666666663</v>
      </c>
      <c r="L25" s="10">
        <f t="shared" si="40"/>
        <v>128.80000000000001</v>
      </c>
      <c r="M25" s="3">
        <f t="shared" si="40"/>
        <v>418.93333333333334</v>
      </c>
      <c r="N25" s="2">
        <f t="shared" si="40"/>
        <v>0</v>
      </c>
      <c r="O25" s="10">
        <f t="shared" si="40"/>
        <v>495.33333333333331</v>
      </c>
      <c r="P25" s="10">
        <f t="shared" si="40"/>
        <v>177.86666666666667</v>
      </c>
      <c r="Q25" s="10">
        <f t="shared" si="40"/>
        <v>0</v>
      </c>
      <c r="R25" s="10">
        <f t="shared" si="40"/>
        <v>537.06666666666672</v>
      </c>
      <c r="S25" s="10">
        <f t="shared" si="40"/>
        <v>206.93333333333334</v>
      </c>
      <c r="T25" s="3">
        <f t="shared" si="40"/>
        <v>0</v>
      </c>
      <c r="U25" s="2">
        <f t="shared" si="40"/>
        <v>0</v>
      </c>
      <c r="V25" s="10">
        <f t="shared" si="40"/>
        <v>905.86666666666667</v>
      </c>
      <c r="W25" s="10">
        <f t="shared" si="40"/>
        <v>0</v>
      </c>
      <c r="X25" s="10">
        <f t="shared" si="40"/>
        <v>398.93333333333334</v>
      </c>
      <c r="Y25" s="10">
        <f t="shared" si="40"/>
        <v>701.6</v>
      </c>
      <c r="Z25" s="10">
        <f t="shared" si="40"/>
        <v>981.86666666666667</v>
      </c>
      <c r="AA25" s="3">
        <f t="shared" si="40"/>
        <v>373.6</v>
      </c>
      <c r="AB25" s="2">
        <f t="shared" si="40"/>
        <v>615.20000000000005</v>
      </c>
      <c r="AC25" s="10">
        <f t="shared" si="40"/>
        <v>369.44</v>
      </c>
      <c r="AD25" s="10">
        <f t="shared" si="40"/>
        <v>296.26666666666665</v>
      </c>
      <c r="AE25" s="10">
        <f t="shared" si="40"/>
        <v>370.66666666666669</v>
      </c>
      <c r="AF25" s="10">
        <f t="shared" si="40"/>
        <v>301.76</v>
      </c>
      <c r="AG25" s="10">
        <f t="shared" si="40"/>
        <v>702.16</v>
      </c>
      <c r="AH25" s="10">
        <f t="shared" si="40"/>
        <v>461.06666666666666</v>
      </c>
      <c r="AI25" s="3"/>
      <c r="AK25" s="117">
        <f t="shared" si="31"/>
        <v>11835.760000000002</v>
      </c>
      <c r="AL25" s="110">
        <f t="shared" si="22"/>
        <v>26666.666666666668</v>
      </c>
      <c r="AM25" s="78">
        <f t="shared" si="32"/>
        <v>0.44384100000000004</v>
      </c>
      <c r="AO25" s="86">
        <f t="shared" si="23"/>
        <v>0</v>
      </c>
      <c r="AP25" s="166">
        <f t="shared" si="24"/>
        <v>0</v>
      </c>
      <c r="AQ25" s="70">
        <f t="shared" si="25"/>
        <v>394.52533333333338</v>
      </c>
      <c r="AR25" s="19">
        <f t="shared" si="33"/>
        <v>888.88888888888891</v>
      </c>
      <c r="AS25" s="69">
        <f t="shared" si="34"/>
        <v>0.44384100000000004</v>
      </c>
      <c r="AT25" s="19">
        <f t="shared" si="38"/>
        <v>0</v>
      </c>
      <c r="AU25" s="78">
        <f t="shared" si="26"/>
        <v>0</v>
      </c>
      <c r="AV25" s="166">
        <f t="shared" si="27"/>
        <v>1</v>
      </c>
      <c r="AW25" s="117">
        <f t="shared" si="28"/>
        <v>11835.76</v>
      </c>
      <c r="AX25" s="78">
        <f t="shared" si="29"/>
        <v>0.44384099999999999</v>
      </c>
    </row>
    <row r="26" spans="1:50" x14ac:dyDescent="0.25">
      <c r="A26" s="156">
        <v>34</v>
      </c>
      <c r="B26" s="18">
        <f t="shared" si="20"/>
        <v>8</v>
      </c>
      <c r="C26" s="88" t="str">
        <f t="shared" si="20"/>
        <v>DKNY</v>
      </c>
      <c r="D26" s="92" t="str">
        <f t="shared" si="20"/>
        <v>DKNY Київ ТЦ "Океан"</v>
      </c>
      <c r="E26" s="10">
        <f t="shared" ref="E26:AH26" si="41">IFERROR(E12/E$31,0)</f>
        <v>0</v>
      </c>
      <c r="F26" s="10">
        <f t="shared" si="41"/>
        <v>0</v>
      </c>
      <c r="G26" s="2">
        <f t="shared" si="41"/>
        <v>0</v>
      </c>
      <c r="H26" s="10">
        <f t="shared" si="41"/>
        <v>0</v>
      </c>
      <c r="I26" s="10">
        <f t="shared" si="41"/>
        <v>0</v>
      </c>
      <c r="J26" s="10">
        <f t="shared" si="41"/>
        <v>0</v>
      </c>
      <c r="K26" s="10">
        <f t="shared" si="41"/>
        <v>0</v>
      </c>
      <c r="L26" s="10">
        <f t="shared" si="41"/>
        <v>0</v>
      </c>
      <c r="M26" s="3">
        <f t="shared" si="41"/>
        <v>0</v>
      </c>
      <c r="N26" s="2">
        <f t="shared" si="41"/>
        <v>0</v>
      </c>
      <c r="O26" s="10">
        <f t="shared" si="41"/>
        <v>0</v>
      </c>
      <c r="P26" s="10">
        <f t="shared" si="41"/>
        <v>0</v>
      </c>
      <c r="Q26" s="10">
        <f t="shared" si="41"/>
        <v>0</v>
      </c>
      <c r="R26" s="10">
        <f t="shared" si="41"/>
        <v>0</v>
      </c>
      <c r="S26" s="10">
        <f t="shared" si="41"/>
        <v>0</v>
      </c>
      <c r="T26" s="3">
        <f t="shared" si="41"/>
        <v>0</v>
      </c>
      <c r="U26" s="2">
        <f t="shared" si="41"/>
        <v>0</v>
      </c>
      <c r="V26" s="10">
        <f t="shared" si="41"/>
        <v>0</v>
      </c>
      <c r="W26" s="10">
        <f t="shared" si="41"/>
        <v>0</v>
      </c>
      <c r="X26" s="10">
        <f t="shared" si="41"/>
        <v>0</v>
      </c>
      <c r="Y26" s="10">
        <f t="shared" si="41"/>
        <v>0</v>
      </c>
      <c r="Z26" s="10">
        <f t="shared" si="41"/>
        <v>0</v>
      </c>
      <c r="AA26" s="3">
        <f t="shared" si="41"/>
        <v>0</v>
      </c>
      <c r="AB26" s="2">
        <f t="shared" si="41"/>
        <v>0</v>
      </c>
      <c r="AC26" s="10">
        <f t="shared" si="41"/>
        <v>0</v>
      </c>
      <c r="AD26" s="10">
        <f t="shared" si="41"/>
        <v>0</v>
      </c>
      <c r="AE26" s="10">
        <f t="shared" si="41"/>
        <v>0</v>
      </c>
      <c r="AF26" s="10">
        <f t="shared" si="41"/>
        <v>0</v>
      </c>
      <c r="AG26" s="10">
        <f t="shared" si="41"/>
        <v>0</v>
      </c>
      <c r="AH26" s="10">
        <f t="shared" si="41"/>
        <v>0</v>
      </c>
      <c r="AI26" s="3"/>
      <c r="AK26" s="117">
        <f t="shared" si="31"/>
        <v>0</v>
      </c>
      <c r="AL26" s="110">
        <f t="shared" si="22"/>
        <v>0</v>
      </c>
      <c r="AM26" s="78">
        <f t="shared" si="32"/>
        <v>0</v>
      </c>
      <c r="AO26" s="86">
        <f t="shared" si="23"/>
        <v>0</v>
      </c>
      <c r="AP26" s="166">
        <f t="shared" si="24"/>
        <v>0</v>
      </c>
      <c r="AQ26" s="70">
        <f t="shared" si="25"/>
        <v>0</v>
      </c>
      <c r="AR26" s="19">
        <f t="shared" si="33"/>
        <v>0</v>
      </c>
      <c r="AS26" s="69">
        <f t="shared" si="34"/>
        <v>0</v>
      </c>
      <c r="AT26" s="19">
        <f t="shared" si="38"/>
        <v>0</v>
      </c>
      <c r="AU26" s="78">
        <f t="shared" si="26"/>
        <v>0</v>
      </c>
      <c r="AV26" s="166">
        <f t="shared" si="27"/>
        <v>0</v>
      </c>
      <c r="AW26" s="117">
        <f t="shared" si="28"/>
        <v>0</v>
      </c>
      <c r="AX26" s="78">
        <f t="shared" si="29"/>
        <v>0</v>
      </c>
    </row>
    <row r="27" spans="1:50" x14ac:dyDescent="0.25">
      <c r="A27" s="156">
        <v>14</v>
      </c>
      <c r="B27" s="18">
        <f t="shared" si="20"/>
        <v>9</v>
      </c>
      <c r="C27" s="88" t="str">
        <f t="shared" si="20"/>
        <v>U-MIX</v>
      </c>
      <c r="D27" s="92" t="str">
        <f t="shared" si="20"/>
        <v>U-MIX Київ ТЦ "Гулливер"</v>
      </c>
      <c r="E27" s="10">
        <f t="shared" ref="E27:AH28" si="42">IFERROR(E13/E$31,0)</f>
        <v>163.19999999999999</v>
      </c>
      <c r="F27" s="10">
        <f t="shared" si="42"/>
        <v>292.26666666666665</v>
      </c>
      <c r="G27" s="2">
        <f t="shared" si="42"/>
        <v>0</v>
      </c>
      <c r="H27" s="10">
        <f t="shared" si="42"/>
        <v>73.599999999999994</v>
      </c>
      <c r="I27" s="10">
        <f t="shared" si="42"/>
        <v>0</v>
      </c>
      <c r="J27" s="10">
        <f t="shared" si="42"/>
        <v>232</v>
      </c>
      <c r="K27" s="10">
        <f t="shared" si="42"/>
        <v>49.06666666666667</v>
      </c>
      <c r="L27" s="10">
        <f t="shared" si="42"/>
        <v>0</v>
      </c>
      <c r="M27" s="3">
        <f t="shared" si="42"/>
        <v>0</v>
      </c>
      <c r="N27" s="2">
        <f t="shared" si="42"/>
        <v>142.66666666666666</v>
      </c>
      <c r="O27" s="10">
        <f t="shared" si="42"/>
        <v>58.133333333333333</v>
      </c>
      <c r="P27" s="10">
        <f t="shared" si="42"/>
        <v>169.06666666666666</v>
      </c>
      <c r="Q27" s="10">
        <f t="shared" si="42"/>
        <v>356.05333333333334</v>
      </c>
      <c r="R27" s="10">
        <f t="shared" si="42"/>
        <v>181.12</v>
      </c>
      <c r="S27" s="10">
        <f t="shared" si="42"/>
        <v>0</v>
      </c>
      <c r="T27" s="3">
        <f t="shared" si="42"/>
        <v>0</v>
      </c>
      <c r="U27" s="2">
        <f t="shared" si="42"/>
        <v>234.02666666666667</v>
      </c>
      <c r="V27" s="10">
        <f t="shared" si="42"/>
        <v>157.01333333333332</v>
      </c>
      <c r="W27" s="10">
        <f t="shared" si="42"/>
        <v>0</v>
      </c>
      <c r="X27" s="10">
        <f t="shared" si="42"/>
        <v>0</v>
      </c>
      <c r="Y27" s="10">
        <f t="shared" si="42"/>
        <v>0</v>
      </c>
      <c r="Z27" s="10">
        <f t="shared" si="42"/>
        <v>0</v>
      </c>
      <c r="AA27" s="3">
        <f t="shared" si="42"/>
        <v>130.10666666666665</v>
      </c>
      <c r="AB27" s="2">
        <f t="shared" si="42"/>
        <v>196.93333333333334</v>
      </c>
      <c r="AC27" s="10">
        <f t="shared" si="42"/>
        <v>228</v>
      </c>
      <c r="AD27" s="10">
        <f t="shared" si="42"/>
        <v>89.86666666666666</v>
      </c>
      <c r="AE27" s="10">
        <f t="shared" si="42"/>
        <v>0</v>
      </c>
      <c r="AF27" s="10">
        <f t="shared" si="42"/>
        <v>181.6</v>
      </c>
      <c r="AG27" s="10">
        <f t="shared" si="42"/>
        <v>188</v>
      </c>
      <c r="AH27" s="10">
        <f t="shared" si="42"/>
        <v>146.13333333333333</v>
      </c>
      <c r="AI27" s="3"/>
      <c r="AK27" s="117">
        <f t="shared" si="31"/>
        <v>3268.853333333333</v>
      </c>
      <c r="AL27" s="110">
        <f t="shared" si="22"/>
        <v>13333.333333333334</v>
      </c>
      <c r="AM27" s="78">
        <f t="shared" si="32"/>
        <v>0.24516399999999997</v>
      </c>
      <c r="AO27" s="86">
        <f t="shared" si="23"/>
        <v>9745.8666666666668</v>
      </c>
      <c r="AP27" s="166">
        <f t="shared" si="24"/>
        <v>1</v>
      </c>
      <c r="AQ27" s="70">
        <f t="shared" si="25"/>
        <v>108.96177777777777</v>
      </c>
      <c r="AR27" s="19">
        <f t="shared" si="33"/>
        <v>444.44444444444446</v>
      </c>
      <c r="AS27" s="69">
        <f t="shared" si="34"/>
        <v>0.24516399999999997</v>
      </c>
      <c r="AT27" s="19">
        <f t="shared" si="38"/>
        <v>324.86222222222221</v>
      </c>
      <c r="AU27" s="78">
        <f t="shared" si="26"/>
        <v>-0.66459080088652966</v>
      </c>
      <c r="AV27" s="166">
        <f t="shared" si="27"/>
        <v>1</v>
      </c>
      <c r="AW27" s="117">
        <f t="shared" si="28"/>
        <v>3268.8533333333335</v>
      </c>
      <c r="AX27" s="78">
        <f t="shared" si="29"/>
        <v>0.24516399999999999</v>
      </c>
    </row>
    <row r="28" spans="1:50" x14ac:dyDescent="0.25">
      <c r="A28" s="156">
        <v>98</v>
      </c>
      <c r="B28" s="18">
        <f t="shared" si="20"/>
        <v>10</v>
      </c>
      <c r="C28" s="88" t="str">
        <f t="shared" si="20"/>
        <v>Online</v>
      </c>
      <c r="D28" s="92" t="str">
        <f t="shared" si="20"/>
        <v>Market Places</v>
      </c>
      <c r="E28" s="10">
        <f t="shared" si="42"/>
        <v>0</v>
      </c>
      <c r="F28" s="10">
        <f t="shared" si="42"/>
        <v>0</v>
      </c>
      <c r="G28" s="2">
        <f t="shared" si="42"/>
        <v>0</v>
      </c>
      <c r="H28" s="10">
        <f t="shared" si="42"/>
        <v>0</v>
      </c>
      <c r="I28" s="10">
        <f t="shared" si="42"/>
        <v>0</v>
      </c>
      <c r="J28" s="10">
        <f t="shared" si="42"/>
        <v>0</v>
      </c>
      <c r="K28" s="10">
        <f t="shared" si="42"/>
        <v>0</v>
      </c>
      <c r="L28" s="10">
        <f t="shared" si="42"/>
        <v>-92.773333333333326</v>
      </c>
      <c r="M28" s="3">
        <f t="shared" si="42"/>
        <v>65.333333333333329</v>
      </c>
      <c r="N28" s="2">
        <f t="shared" si="42"/>
        <v>0</v>
      </c>
      <c r="O28" s="10">
        <f t="shared" si="42"/>
        <v>0</v>
      </c>
      <c r="P28" s="10">
        <f t="shared" si="42"/>
        <v>5099.9626666666672</v>
      </c>
      <c r="Q28" s="10">
        <f t="shared" si="42"/>
        <v>134.4</v>
      </c>
      <c r="R28" s="10">
        <f t="shared" si="42"/>
        <v>132.53333333333333</v>
      </c>
      <c r="S28" s="10">
        <f t="shared" si="42"/>
        <v>0</v>
      </c>
      <c r="T28" s="3">
        <f t="shared" si="42"/>
        <v>50.4</v>
      </c>
      <c r="U28" s="2">
        <f t="shared" si="42"/>
        <v>280.74666666666667</v>
      </c>
      <c r="V28" s="10">
        <f t="shared" si="42"/>
        <v>0</v>
      </c>
      <c r="W28" s="10">
        <f t="shared" si="42"/>
        <v>352.61333333333334</v>
      </c>
      <c r="X28" s="10">
        <f t="shared" si="42"/>
        <v>0</v>
      </c>
      <c r="Y28" s="10">
        <f t="shared" si="42"/>
        <v>117.78666666666666</v>
      </c>
      <c r="Z28" s="10">
        <f t="shared" si="42"/>
        <v>168.74666666666667</v>
      </c>
      <c r="AA28" s="3">
        <f t="shared" si="42"/>
        <v>513.52</v>
      </c>
      <c r="AB28" s="2">
        <f t="shared" si="42"/>
        <v>-178.08</v>
      </c>
      <c r="AC28" s="10">
        <f t="shared" si="42"/>
        <v>0</v>
      </c>
      <c r="AD28" s="10">
        <f t="shared" si="42"/>
        <v>0</v>
      </c>
      <c r="AE28" s="10">
        <f t="shared" si="42"/>
        <v>436.42666666666668</v>
      </c>
      <c r="AF28" s="10">
        <f t="shared" si="42"/>
        <v>-161.28</v>
      </c>
      <c r="AG28" s="10">
        <f t="shared" si="42"/>
        <v>0</v>
      </c>
      <c r="AH28" s="10">
        <f t="shared" si="42"/>
        <v>19.786666666666665</v>
      </c>
      <c r="AI28" s="3"/>
      <c r="AK28" s="117">
        <f t="shared" ref="AK28" si="43">SUM(E28:AI28)</f>
        <v>6940.1226666666689</v>
      </c>
      <c r="AL28" s="110">
        <f t="shared" si="22"/>
        <v>6940.1226666666662</v>
      </c>
      <c r="AM28" s="78">
        <f t="shared" ref="AM28" si="44">IF(AL28&lt;&gt;0,AK28/AL28,0)</f>
        <v>1.0000000000000004</v>
      </c>
      <c r="AO28" s="86">
        <f t="shared" si="23"/>
        <v>7868.5333333333338</v>
      </c>
      <c r="AP28" s="166">
        <f t="shared" si="24"/>
        <v>1</v>
      </c>
      <c r="AQ28" s="70">
        <f t="shared" ref="AQ28" si="45">AVERAGE(E28:AI28)</f>
        <v>231.3374222222223</v>
      </c>
      <c r="AR28" s="19">
        <f t="shared" ref="AR28" si="46">AL28/$AR$2</f>
        <v>231.33742222222222</v>
      </c>
      <c r="AS28" s="69">
        <f t="shared" ref="AS28" si="47">IF(AR28&lt;&gt;0,AQ28/AR28,0)</f>
        <v>1.0000000000000004</v>
      </c>
      <c r="AT28" s="19">
        <f t="shared" ref="AT28" si="48">AO28/$AR$2</f>
        <v>262.28444444444443</v>
      </c>
      <c r="AU28" s="78">
        <f t="shared" si="26"/>
        <v>-0.11799030738468841</v>
      </c>
      <c r="AV28" s="166">
        <f t="shared" si="27"/>
        <v>1</v>
      </c>
      <c r="AW28" s="117">
        <f t="shared" si="28"/>
        <v>6940.1226666666671</v>
      </c>
      <c r="AX28" s="78">
        <f t="shared" ref="AX28" si="49">IF(AL28&lt;&gt;0,AW28/AL28,0)</f>
        <v>1.0000000000000002</v>
      </c>
    </row>
    <row r="29" spans="1:50" x14ac:dyDescent="0.25">
      <c r="B29" s="109"/>
      <c r="C29" s="89"/>
      <c r="D29" s="68"/>
      <c r="E29" s="105"/>
      <c r="F29" s="105"/>
      <c r="G29" s="106"/>
      <c r="H29" s="105"/>
      <c r="I29" s="105"/>
      <c r="J29" s="105"/>
      <c r="K29" s="105"/>
      <c r="L29" s="105"/>
      <c r="M29" s="107"/>
      <c r="N29" s="106"/>
      <c r="O29" s="105"/>
      <c r="P29" s="105"/>
      <c r="Q29" s="105"/>
      <c r="R29" s="105"/>
      <c r="S29" s="105"/>
      <c r="T29" s="107"/>
      <c r="U29" s="106"/>
      <c r="V29" s="105"/>
      <c r="W29" s="105"/>
      <c r="X29" s="105"/>
      <c r="Y29" s="105"/>
      <c r="Z29" s="105"/>
      <c r="AA29" s="107"/>
      <c r="AB29" s="106"/>
      <c r="AC29" s="105"/>
      <c r="AD29" s="105"/>
      <c r="AE29" s="105"/>
      <c r="AF29" s="105"/>
      <c r="AG29" s="105"/>
      <c r="AH29" s="105"/>
      <c r="AI29" s="107"/>
      <c r="AK29" s="118"/>
      <c r="AL29" s="111"/>
      <c r="AM29" s="79"/>
      <c r="AO29" s="86"/>
      <c r="AQ29" s="67"/>
      <c r="AR29" s="20"/>
      <c r="AS29" s="21"/>
      <c r="AT29" s="20"/>
      <c r="AU29" s="79"/>
      <c r="AW29" s="118"/>
      <c r="AX29" s="79"/>
    </row>
    <row r="30" spans="1:50" ht="15.75" thickBot="1" x14ac:dyDescent="0.3">
      <c r="B30" s="18"/>
      <c r="C30" s="88"/>
      <c r="D30" s="93" t="s">
        <v>311</v>
      </c>
      <c r="E30" s="22">
        <f t="shared" ref="E30:AH30" si="50">SUM(E19:E29)</f>
        <v>3680.4</v>
      </c>
      <c r="F30" s="103">
        <f t="shared" si="50"/>
        <v>3992.5333333333338</v>
      </c>
      <c r="G30" s="104">
        <f t="shared" si="50"/>
        <v>4672.8</v>
      </c>
      <c r="H30" s="22">
        <f t="shared" si="50"/>
        <v>5771.8933333333334</v>
      </c>
      <c r="I30" s="22">
        <f t="shared" si="50"/>
        <v>4232</v>
      </c>
      <c r="J30" s="22">
        <f t="shared" si="50"/>
        <v>2809.8666666666663</v>
      </c>
      <c r="K30" s="22">
        <f t="shared" si="50"/>
        <v>3992.9333333333329</v>
      </c>
      <c r="L30" s="22">
        <f t="shared" si="50"/>
        <v>2431.6266666666666</v>
      </c>
      <c r="M30" s="103">
        <f t="shared" si="50"/>
        <v>2559.4133333333334</v>
      </c>
      <c r="N30" s="104">
        <f t="shared" si="50"/>
        <v>2894.8799999999997</v>
      </c>
      <c r="O30" s="22">
        <f t="shared" si="50"/>
        <v>4156.88</v>
      </c>
      <c r="P30" s="22">
        <f t="shared" si="50"/>
        <v>6330.8960000000006</v>
      </c>
      <c r="Q30" s="22">
        <f t="shared" si="50"/>
        <v>2262.4266666666667</v>
      </c>
      <c r="R30" s="22">
        <f t="shared" si="50"/>
        <v>3344.853333333333</v>
      </c>
      <c r="S30" s="22">
        <f t="shared" si="50"/>
        <v>6175.3066666666664</v>
      </c>
      <c r="T30" s="103">
        <f t="shared" si="50"/>
        <v>1591.3866666666668</v>
      </c>
      <c r="U30" s="104">
        <f t="shared" si="50"/>
        <v>4074.373333333333</v>
      </c>
      <c r="V30" s="22">
        <f t="shared" si="50"/>
        <v>5431.3466666666673</v>
      </c>
      <c r="W30" s="22">
        <f t="shared" si="50"/>
        <v>1131.8133333333335</v>
      </c>
      <c r="X30" s="22">
        <f t="shared" si="50"/>
        <v>2413.0666666666666</v>
      </c>
      <c r="Y30" s="22">
        <f t="shared" si="50"/>
        <v>3019.9200000000005</v>
      </c>
      <c r="Z30" s="22">
        <f t="shared" si="50"/>
        <v>4569.4933333333329</v>
      </c>
      <c r="AA30" s="103">
        <f t="shared" si="50"/>
        <v>5338.506666666668</v>
      </c>
      <c r="AB30" s="104">
        <f t="shared" si="50"/>
        <v>3117.3600000000006</v>
      </c>
      <c r="AC30" s="22">
        <f t="shared" si="50"/>
        <v>3701.9466666666667</v>
      </c>
      <c r="AD30" s="22">
        <f t="shared" si="50"/>
        <v>2258.88</v>
      </c>
      <c r="AE30" s="22">
        <f t="shared" si="50"/>
        <v>2602.56</v>
      </c>
      <c r="AF30" s="22">
        <f t="shared" si="50"/>
        <v>2568.4799999999996</v>
      </c>
      <c r="AG30" s="22">
        <f t="shared" si="50"/>
        <v>2555.4933333333333</v>
      </c>
      <c r="AH30" s="22">
        <f t="shared" si="50"/>
        <v>3799.146666666667</v>
      </c>
      <c r="AI30" s="103"/>
      <c r="AK30" s="119">
        <f>SUM(AK19:AK29)</f>
        <v>107482.48266666668</v>
      </c>
      <c r="AL30" s="112">
        <f>SUM(AL19:AL29)</f>
        <v>215473.45600000001</v>
      </c>
      <c r="AM30" s="80">
        <f>IF(AL30&lt;&gt;0,AK30/AL30,0)</f>
        <v>0.49882006193220696</v>
      </c>
      <c r="AO30" s="122">
        <f>SUM(AO19:AO27)</f>
        <v>59813.682666666668</v>
      </c>
      <c r="AQ30" s="113">
        <f>AVERAGE(E30:AI30)</f>
        <v>3582.7494222222222</v>
      </c>
      <c r="AR30" s="114">
        <f>AL30/$AR$2</f>
        <v>7182.4485333333332</v>
      </c>
      <c r="AS30" s="115">
        <f>IF(AR30&lt;&gt;0,AQ30/AR30,0)</f>
        <v>0.49882006193220696</v>
      </c>
      <c r="AT30" s="114">
        <f t="shared" ref="AT30" si="51">AO30/$AR$2</f>
        <v>1993.7894222222224</v>
      </c>
      <c r="AU30" s="80">
        <f>IFERROR(SUMPRODUCT($AP19:$AP28,$AV19:$AV28,AW19:AW28)/SUMPRODUCT($AP19:$AP28,$AV19:$AV28,AO19:AO28)-1,0)</f>
        <v>-0.30179803805478223</v>
      </c>
      <c r="AW30" s="119">
        <f>SUM(AW19:AW29)</f>
        <v>107482.48266666666</v>
      </c>
      <c r="AX30" s="80">
        <f>IF(AL30&lt;&gt;0,AW30/AL30,0)</f>
        <v>0.4988200619322069</v>
      </c>
    </row>
    <row r="31" spans="1:50" ht="15.75" thickBot="1" x14ac:dyDescent="0.3">
      <c r="B31" s="23"/>
      <c r="C31" s="94"/>
      <c r="D31" s="95" t="str">
        <f>B2</f>
        <v xml:space="preserve">USD rate : </v>
      </c>
      <c r="E31" s="11">
        <f t="shared" ref="E31:AH31" si="52">$C$2</f>
        <v>37.5</v>
      </c>
      <c r="F31" s="13">
        <f t="shared" si="52"/>
        <v>37.5</v>
      </c>
      <c r="G31" s="87">
        <f t="shared" si="52"/>
        <v>37.5</v>
      </c>
      <c r="H31" s="12">
        <f t="shared" si="52"/>
        <v>37.5</v>
      </c>
      <c r="I31" s="12">
        <f t="shared" si="52"/>
        <v>37.5</v>
      </c>
      <c r="J31" s="12">
        <f t="shared" si="52"/>
        <v>37.5</v>
      </c>
      <c r="K31" s="12">
        <f t="shared" si="52"/>
        <v>37.5</v>
      </c>
      <c r="L31" s="12">
        <f t="shared" si="52"/>
        <v>37.5</v>
      </c>
      <c r="M31" s="13">
        <f t="shared" si="52"/>
        <v>37.5</v>
      </c>
      <c r="N31" s="87">
        <f t="shared" si="52"/>
        <v>37.5</v>
      </c>
      <c r="O31" s="12">
        <f t="shared" si="52"/>
        <v>37.5</v>
      </c>
      <c r="P31" s="12">
        <f t="shared" si="52"/>
        <v>37.5</v>
      </c>
      <c r="Q31" s="12">
        <f t="shared" si="52"/>
        <v>37.5</v>
      </c>
      <c r="R31" s="12">
        <f t="shared" si="52"/>
        <v>37.5</v>
      </c>
      <c r="S31" s="12">
        <f t="shared" si="52"/>
        <v>37.5</v>
      </c>
      <c r="T31" s="13">
        <f t="shared" si="52"/>
        <v>37.5</v>
      </c>
      <c r="U31" s="87">
        <f t="shared" si="52"/>
        <v>37.5</v>
      </c>
      <c r="V31" s="12">
        <f t="shared" si="52"/>
        <v>37.5</v>
      </c>
      <c r="W31" s="12">
        <f t="shared" si="52"/>
        <v>37.5</v>
      </c>
      <c r="X31" s="12">
        <f t="shared" si="52"/>
        <v>37.5</v>
      </c>
      <c r="Y31" s="12">
        <f t="shared" si="52"/>
        <v>37.5</v>
      </c>
      <c r="Z31" s="12">
        <f t="shared" si="52"/>
        <v>37.5</v>
      </c>
      <c r="AA31" s="13">
        <f t="shared" si="52"/>
        <v>37.5</v>
      </c>
      <c r="AB31" s="87">
        <f t="shared" si="52"/>
        <v>37.5</v>
      </c>
      <c r="AC31" s="12">
        <f t="shared" si="52"/>
        <v>37.5</v>
      </c>
      <c r="AD31" s="12">
        <f t="shared" si="52"/>
        <v>37.5</v>
      </c>
      <c r="AE31" s="12">
        <f t="shared" si="52"/>
        <v>37.5</v>
      </c>
      <c r="AF31" s="12">
        <f t="shared" si="52"/>
        <v>37.5</v>
      </c>
      <c r="AG31" s="12">
        <f t="shared" si="52"/>
        <v>37.5</v>
      </c>
      <c r="AH31" s="12">
        <f t="shared" si="52"/>
        <v>37.5</v>
      </c>
      <c r="AI31" s="13"/>
      <c r="AK31" s="24"/>
      <c r="AL31" s="121">
        <f>$C$2</f>
        <v>37.5</v>
      </c>
      <c r="AO31" s="121">
        <f t="shared" ref="AO31" si="53">$C$2</f>
        <v>37.5</v>
      </c>
    </row>
    <row r="32" spans="1:50" ht="11.45" customHeight="1" x14ac:dyDescent="0.25"/>
    <row r="33" spans="2:50" x14ac:dyDescent="0.25">
      <c r="D33" s="116" t="s">
        <v>271</v>
      </c>
    </row>
    <row r="34" spans="2:50" ht="8.4499999999999993" customHeight="1" thickBot="1" x14ac:dyDescent="0.3"/>
    <row r="35" spans="2:50" ht="15.75" thickBot="1" x14ac:dyDescent="0.3">
      <c r="B35" s="25"/>
      <c r="C35" s="25"/>
      <c r="D35" s="26"/>
      <c r="E35" s="27">
        <f t="shared" ref="E35:AH35" si="54">E4</f>
        <v>1</v>
      </c>
      <c r="F35" s="28">
        <f t="shared" si="54"/>
        <v>2</v>
      </c>
      <c r="G35" s="29">
        <f t="shared" si="54"/>
        <v>3</v>
      </c>
      <c r="H35" s="30">
        <f t="shared" si="54"/>
        <v>4</v>
      </c>
      <c r="I35" s="30">
        <f t="shared" si="54"/>
        <v>5</v>
      </c>
      <c r="J35" s="30">
        <f t="shared" si="54"/>
        <v>6</v>
      </c>
      <c r="K35" s="30">
        <f t="shared" si="54"/>
        <v>7</v>
      </c>
      <c r="L35" s="30">
        <f t="shared" si="54"/>
        <v>8</v>
      </c>
      <c r="M35" s="31">
        <f t="shared" si="54"/>
        <v>9</v>
      </c>
      <c r="N35" s="29">
        <f t="shared" si="54"/>
        <v>10</v>
      </c>
      <c r="O35" s="30">
        <f t="shared" si="54"/>
        <v>11</v>
      </c>
      <c r="P35" s="30">
        <f t="shared" si="54"/>
        <v>12</v>
      </c>
      <c r="Q35" s="30">
        <f t="shared" si="54"/>
        <v>13</v>
      </c>
      <c r="R35" s="30">
        <f t="shared" si="54"/>
        <v>14</v>
      </c>
      <c r="S35" s="30">
        <f t="shared" si="54"/>
        <v>15</v>
      </c>
      <c r="T35" s="31">
        <f t="shared" si="54"/>
        <v>16</v>
      </c>
      <c r="U35" s="29">
        <f t="shared" si="54"/>
        <v>17</v>
      </c>
      <c r="V35" s="30">
        <f t="shared" si="54"/>
        <v>18</v>
      </c>
      <c r="W35" s="30">
        <f t="shared" si="54"/>
        <v>19</v>
      </c>
      <c r="X35" s="30">
        <f t="shared" si="54"/>
        <v>20</v>
      </c>
      <c r="Y35" s="30">
        <f t="shared" si="54"/>
        <v>21</v>
      </c>
      <c r="Z35" s="30">
        <f t="shared" si="54"/>
        <v>22</v>
      </c>
      <c r="AA35" s="31">
        <f t="shared" si="54"/>
        <v>23</v>
      </c>
      <c r="AB35" s="29">
        <f t="shared" si="54"/>
        <v>24</v>
      </c>
      <c r="AC35" s="30">
        <f t="shared" si="54"/>
        <v>25</v>
      </c>
      <c r="AD35" s="30">
        <f t="shared" si="54"/>
        <v>26</v>
      </c>
      <c r="AE35" s="30">
        <f t="shared" si="54"/>
        <v>27</v>
      </c>
      <c r="AF35" s="30">
        <f t="shared" si="54"/>
        <v>28</v>
      </c>
      <c r="AG35" s="30">
        <f t="shared" si="54"/>
        <v>29</v>
      </c>
      <c r="AH35" s="30">
        <f t="shared" si="54"/>
        <v>30</v>
      </c>
      <c r="AI35" s="32"/>
      <c r="AJ35" s="35"/>
      <c r="AK35" s="144" t="s">
        <v>468</v>
      </c>
      <c r="AL35" s="34"/>
      <c r="AM35" s="35"/>
      <c r="AN35" s="35"/>
      <c r="AO35" s="33"/>
      <c r="AP35" s="35"/>
      <c r="AQ35" s="34"/>
      <c r="AR35" s="33"/>
      <c r="AS35" s="36"/>
      <c r="AT35" s="34"/>
      <c r="AU35" s="34"/>
      <c r="AV35" s="35"/>
      <c r="AW35" s="33"/>
      <c r="AX35" s="76"/>
    </row>
    <row r="36" spans="2:50" x14ac:dyDescent="0.25">
      <c r="B36" s="25"/>
      <c r="C36" s="25"/>
      <c r="D36" s="38" t="s">
        <v>8</v>
      </c>
      <c r="E36" s="39">
        <f t="shared" ref="E36:N40" si="55">IFERROR(SUMIF($C$19:$C$29,$D36,E$19:E$29)/E$30,0)</f>
        <v>0.49139586276853969</v>
      </c>
      <c r="F36" s="40">
        <f t="shared" si="55"/>
        <v>0.42031792679668711</v>
      </c>
      <c r="G36" s="39">
        <f t="shared" si="55"/>
        <v>0.43808137875934483</v>
      </c>
      <c r="H36" s="41">
        <f t="shared" si="55"/>
        <v>0.66448444415697216</v>
      </c>
      <c r="I36" s="41">
        <f t="shared" si="55"/>
        <v>0.75613736609955895</v>
      </c>
      <c r="J36" s="41">
        <f t="shared" si="55"/>
        <v>0.70067381607668211</v>
      </c>
      <c r="K36" s="41">
        <f t="shared" si="55"/>
        <v>0.42610612081343707</v>
      </c>
      <c r="L36" s="41">
        <f t="shared" si="55"/>
        <v>0.98518412914263154</v>
      </c>
      <c r="M36" s="40">
        <f t="shared" si="55"/>
        <v>0.55604409343807948</v>
      </c>
      <c r="N36" s="39">
        <f t="shared" si="55"/>
        <v>0.53195526815158722</v>
      </c>
      <c r="O36" s="41">
        <f t="shared" ref="O36:X40" si="56">IFERROR(SUMIF($C$19:$C$29,$D36,O$19:O$29)/O$30,0)</f>
        <v>0.57332743147103926</v>
      </c>
      <c r="P36" s="41">
        <f t="shared" si="56"/>
        <v>9.4225735714712933E-2</v>
      </c>
      <c r="Q36" s="41">
        <f t="shared" si="56"/>
        <v>0.56509234921794882</v>
      </c>
      <c r="R36" s="41">
        <f t="shared" si="56"/>
        <v>0.54603291026213419</v>
      </c>
      <c r="S36" s="41">
        <f t="shared" si="56"/>
        <v>0.65419261229671732</v>
      </c>
      <c r="T36" s="40">
        <f t="shared" si="56"/>
        <v>0.86435310085962758</v>
      </c>
      <c r="U36" s="39">
        <f t="shared" si="56"/>
        <v>0.45312817022167823</v>
      </c>
      <c r="V36" s="41">
        <f t="shared" si="56"/>
        <v>0.69224575366207519</v>
      </c>
      <c r="W36" s="41">
        <f t="shared" si="56"/>
        <v>0.68845274839196091</v>
      </c>
      <c r="X36" s="41">
        <f t="shared" si="56"/>
        <v>0.7754448005304454</v>
      </c>
      <c r="Y36" s="41">
        <f t="shared" ref="Y36:AH40" si="57">IFERROR(SUMIF($C$19:$C$29,$D36,Y$19:Y$29)/Y$30,0)</f>
        <v>0.63206972370129</v>
      </c>
      <c r="Z36" s="41">
        <f t="shared" si="57"/>
        <v>0.61504703657881832</v>
      </c>
      <c r="AA36" s="40">
        <f t="shared" si="57"/>
        <v>0.6164420512103258</v>
      </c>
      <c r="AB36" s="39">
        <f t="shared" si="57"/>
        <v>0.59900257482827346</v>
      </c>
      <c r="AC36" s="41">
        <f t="shared" si="57"/>
        <v>0.79020767452079266</v>
      </c>
      <c r="AD36" s="41">
        <f t="shared" si="57"/>
        <v>0.829059829059829</v>
      </c>
      <c r="AE36" s="41">
        <f t="shared" si="57"/>
        <v>0.59346694536661326</v>
      </c>
      <c r="AF36" s="41">
        <f t="shared" si="57"/>
        <v>0.40345522124628841</v>
      </c>
      <c r="AG36" s="41">
        <f t="shared" si="57"/>
        <v>0.59959720758418467</v>
      </c>
      <c r="AH36" s="41">
        <f t="shared" si="57"/>
        <v>0.83496644860600278</v>
      </c>
      <c r="AI36" s="42"/>
      <c r="AJ36" s="44"/>
      <c r="AK36" s="145">
        <f>IFERROR(SUMIF($C$19:$C$29,$D36,AK$19:AK$29)/AK$30,0)</f>
        <v>0.58907397524200589</v>
      </c>
      <c r="AL36" s="43"/>
      <c r="AM36" s="44"/>
      <c r="AN36" s="44"/>
      <c r="AO36" s="43"/>
      <c r="AP36" s="37"/>
      <c r="AQ36" s="43"/>
      <c r="AR36" s="43"/>
      <c r="AS36" s="44"/>
      <c r="AT36" s="43"/>
      <c r="AU36" s="43"/>
      <c r="AV36" s="44"/>
      <c r="AW36" s="43"/>
      <c r="AX36" s="81"/>
    </row>
    <row r="37" spans="2:50" x14ac:dyDescent="0.25">
      <c r="B37" s="25"/>
      <c r="C37" s="25"/>
      <c r="D37" s="45" t="s">
        <v>272</v>
      </c>
      <c r="E37" s="46">
        <f t="shared" si="55"/>
        <v>0.46426113103648153</v>
      </c>
      <c r="F37" s="47">
        <f t="shared" si="55"/>
        <v>0.50647876035265826</v>
      </c>
      <c r="G37" s="46">
        <f t="shared" si="55"/>
        <v>0.56191862124065517</v>
      </c>
      <c r="H37" s="48">
        <f t="shared" si="55"/>
        <v>0.32276410744481304</v>
      </c>
      <c r="I37" s="48">
        <f t="shared" si="55"/>
        <v>0.24386263390044108</v>
      </c>
      <c r="J37" s="48">
        <f t="shared" si="55"/>
        <v>0.21675998861155932</v>
      </c>
      <c r="K37" s="48">
        <f t="shared" si="55"/>
        <v>0.56160550305539791</v>
      </c>
      <c r="L37" s="48">
        <f t="shared" si="55"/>
        <v>5.2968657469348375E-2</v>
      </c>
      <c r="M37" s="47">
        <f t="shared" si="55"/>
        <v>0.41842922336368754</v>
      </c>
      <c r="N37" s="46">
        <f t="shared" si="55"/>
        <v>0.41876232060281143</v>
      </c>
      <c r="O37" s="48">
        <f t="shared" si="56"/>
        <v>0.41268772091889427</v>
      </c>
      <c r="P37" s="48">
        <f t="shared" si="56"/>
        <v>7.35019708637345E-2</v>
      </c>
      <c r="Q37" s="48">
        <f t="shared" si="56"/>
        <v>0.21812567037163635</v>
      </c>
      <c r="R37" s="48">
        <f t="shared" si="56"/>
        <v>0.3601951655080044</v>
      </c>
      <c r="S37" s="48">
        <f t="shared" si="56"/>
        <v>0.34580738770328279</v>
      </c>
      <c r="T37" s="47">
        <f t="shared" si="56"/>
        <v>0.10397640632069306</v>
      </c>
      <c r="U37" s="46">
        <f t="shared" si="56"/>
        <v>0.42052765578673862</v>
      </c>
      <c r="V37" s="48">
        <f t="shared" si="56"/>
        <v>0.27884551652015088</v>
      </c>
      <c r="W37" s="48">
        <f t="shared" si="56"/>
        <v>0</v>
      </c>
      <c r="X37" s="48">
        <f t="shared" si="56"/>
        <v>0.22455519946955466</v>
      </c>
      <c r="Y37" s="48">
        <f t="shared" si="57"/>
        <v>0.32892703559476183</v>
      </c>
      <c r="Z37" s="48">
        <f t="shared" si="57"/>
        <v>0.34802399682532276</v>
      </c>
      <c r="AA37" s="47">
        <f t="shared" si="57"/>
        <v>0.2629948949518966</v>
      </c>
      <c r="AB37" s="46">
        <f t="shared" si="57"/>
        <v>0.39494957271537451</v>
      </c>
      <c r="AC37" s="48">
        <f t="shared" si="57"/>
        <v>0.14820310755422372</v>
      </c>
      <c r="AD37" s="48">
        <f t="shared" si="57"/>
        <v>0.13115644331113943</v>
      </c>
      <c r="AE37" s="48">
        <f t="shared" si="57"/>
        <v>0.23884175580966435</v>
      </c>
      <c r="AF37" s="48">
        <f t="shared" si="57"/>
        <v>0.58863348491455403</v>
      </c>
      <c r="AG37" s="48">
        <f t="shared" si="57"/>
        <v>0.32683578382778017</v>
      </c>
      <c r="AH37" s="48">
        <f t="shared" si="57"/>
        <v>0.12136058623690933</v>
      </c>
      <c r="AI37" s="49"/>
      <c r="AJ37" s="44"/>
      <c r="AK37" s="146">
        <f>IFERROR(SUMIF($C$19:$C$29,$D37,AK$19:AK$29)/AK$30,0)</f>
        <v>0.31594332853891899</v>
      </c>
      <c r="AL37" s="43"/>
      <c r="AM37" s="44"/>
      <c r="AN37" s="44"/>
      <c r="AO37" s="43"/>
      <c r="AP37" s="37"/>
      <c r="AQ37" s="43"/>
      <c r="AR37" s="43"/>
      <c r="AS37" s="44"/>
      <c r="AT37" s="43"/>
      <c r="AU37" s="43"/>
      <c r="AV37" s="44"/>
      <c r="AW37" s="43"/>
      <c r="AX37" s="81"/>
    </row>
    <row r="38" spans="2:50" x14ac:dyDescent="0.25">
      <c r="B38" s="25"/>
      <c r="C38" s="25"/>
      <c r="D38" s="45" t="s">
        <v>12</v>
      </c>
      <c r="E38" s="46">
        <f t="shared" si="55"/>
        <v>0</v>
      </c>
      <c r="F38" s="47">
        <f t="shared" si="55"/>
        <v>0</v>
      </c>
      <c r="G38" s="46">
        <f t="shared" si="55"/>
        <v>0</v>
      </c>
      <c r="H38" s="48">
        <f t="shared" si="55"/>
        <v>0</v>
      </c>
      <c r="I38" s="48">
        <f t="shared" si="55"/>
        <v>0</v>
      </c>
      <c r="J38" s="48">
        <f t="shared" si="55"/>
        <v>0</v>
      </c>
      <c r="K38" s="48">
        <f t="shared" si="55"/>
        <v>0</v>
      </c>
      <c r="L38" s="48">
        <f t="shared" si="55"/>
        <v>0</v>
      </c>
      <c r="M38" s="47">
        <f t="shared" si="55"/>
        <v>0</v>
      </c>
      <c r="N38" s="46">
        <f t="shared" si="55"/>
        <v>0</v>
      </c>
      <c r="O38" s="48">
        <f t="shared" si="56"/>
        <v>0</v>
      </c>
      <c r="P38" s="48">
        <f t="shared" si="56"/>
        <v>0</v>
      </c>
      <c r="Q38" s="48">
        <f t="shared" si="56"/>
        <v>0</v>
      </c>
      <c r="R38" s="48">
        <f t="shared" si="56"/>
        <v>0</v>
      </c>
      <c r="S38" s="48">
        <f t="shared" si="56"/>
        <v>0</v>
      </c>
      <c r="T38" s="47">
        <f t="shared" si="56"/>
        <v>0</v>
      </c>
      <c r="U38" s="46">
        <f t="shared" si="56"/>
        <v>0</v>
      </c>
      <c r="V38" s="48">
        <f t="shared" si="56"/>
        <v>0</v>
      </c>
      <c r="W38" s="48">
        <f t="shared" si="56"/>
        <v>0</v>
      </c>
      <c r="X38" s="48">
        <f t="shared" si="56"/>
        <v>0</v>
      </c>
      <c r="Y38" s="48">
        <f t="shared" si="57"/>
        <v>0</v>
      </c>
      <c r="Z38" s="48">
        <f t="shared" si="57"/>
        <v>0</v>
      </c>
      <c r="AA38" s="47">
        <f t="shared" si="57"/>
        <v>0</v>
      </c>
      <c r="AB38" s="46">
        <f t="shared" si="57"/>
        <v>0</v>
      </c>
      <c r="AC38" s="48">
        <f t="shared" si="57"/>
        <v>0</v>
      </c>
      <c r="AD38" s="48">
        <f t="shared" si="57"/>
        <v>0</v>
      </c>
      <c r="AE38" s="48">
        <f t="shared" si="57"/>
        <v>0</v>
      </c>
      <c r="AF38" s="48">
        <f t="shared" si="57"/>
        <v>0</v>
      </c>
      <c r="AG38" s="48">
        <f t="shared" si="57"/>
        <v>0</v>
      </c>
      <c r="AH38" s="48">
        <f t="shared" si="57"/>
        <v>0</v>
      </c>
      <c r="AI38" s="49"/>
      <c r="AJ38" s="44"/>
      <c r="AK38" s="146">
        <f>IFERROR(SUMIF($C$19:$C$29,$D38,AK$19:AK$29)/AK$30,0)</f>
        <v>0</v>
      </c>
      <c r="AL38" s="43"/>
      <c r="AM38" s="44"/>
      <c r="AN38" s="44"/>
      <c r="AO38" s="43"/>
      <c r="AP38" s="37"/>
      <c r="AQ38" s="43"/>
      <c r="AR38" s="43"/>
      <c r="AS38" s="44"/>
      <c r="AT38" s="43"/>
      <c r="AU38" s="43"/>
      <c r="AV38" s="44"/>
      <c r="AW38" s="43"/>
      <c r="AX38" s="81"/>
    </row>
    <row r="39" spans="2:50" x14ac:dyDescent="0.25">
      <c r="B39" s="25"/>
      <c r="C39" s="25"/>
      <c r="D39" s="45" t="s">
        <v>10</v>
      </c>
      <c r="E39" s="46">
        <f t="shared" si="55"/>
        <v>4.4343006194978801E-2</v>
      </c>
      <c r="F39" s="47">
        <f t="shared" si="55"/>
        <v>7.3203312850654539E-2</v>
      </c>
      <c r="G39" s="46">
        <f t="shared" si="55"/>
        <v>0</v>
      </c>
      <c r="H39" s="48">
        <f t="shared" si="55"/>
        <v>1.2751448398214797E-2</v>
      </c>
      <c r="I39" s="48">
        <f t="shared" si="55"/>
        <v>0</v>
      </c>
      <c r="J39" s="48">
        <f t="shared" si="55"/>
        <v>8.2566195311758572E-2</v>
      </c>
      <c r="K39" s="48">
        <f t="shared" si="55"/>
        <v>1.228837613116506E-2</v>
      </c>
      <c r="L39" s="48">
        <f t="shared" si="55"/>
        <v>0</v>
      </c>
      <c r="M39" s="47">
        <f t="shared" si="55"/>
        <v>0</v>
      </c>
      <c r="N39" s="46">
        <f t="shared" si="55"/>
        <v>4.9282411245601433E-2</v>
      </c>
      <c r="O39" s="48">
        <f t="shared" si="56"/>
        <v>1.3984847610066523E-2</v>
      </c>
      <c r="P39" s="48">
        <f t="shared" si="56"/>
        <v>2.6705014055935627E-2</v>
      </c>
      <c r="Q39" s="48">
        <f t="shared" si="56"/>
        <v>0.157376740019566</v>
      </c>
      <c r="R39" s="48">
        <f t="shared" si="56"/>
        <v>5.4148861534536651E-2</v>
      </c>
      <c r="S39" s="48">
        <f t="shared" si="56"/>
        <v>0</v>
      </c>
      <c r="T39" s="47">
        <f t="shared" si="56"/>
        <v>0</v>
      </c>
      <c r="U39" s="46">
        <f t="shared" si="56"/>
        <v>5.7438689958046726E-2</v>
      </c>
      <c r="V39" s="48">
        <f t="shared" si="56"/>
        <v>2.8908729817773857E-2</v>
      </c>
      <c r="W39" s="48">
        <f t="shared" si="56"/>
        <v>0</v>
      </c>
      <c r="X39" s="48">
        <f t="shared" si="56"/>
        <v>0</v>
      </c>
      <c r="Y39" s="48">
        <f t="shared" si="57"/>
        <v>0</v>
      </c>
      <c r="Z39" s="48">
        <f t="shared" si="57"/>
        <v>0</v>
      </c>
      <c r="AA39" s="47">
        <f t="shared" si="57"/>
        <v>2.437135978101241E-2</v>
      </c>
      <c r="AB39" s="46">
        <f t="shared" si="57"/>
        <v>6.3173112291597153E-2</v>
      </c>
      <c r="AC39" s="48">
        <f t="shared" si="57"/>
        <v>6.1589217924983612E-2</v>
      </c>
      <c r="AD39" s="48">
        <f t="shared" si="57"/>
        <v>3.9783727629031491E-2</v>
      </c>
      <c r="AE39" s="48">
        <f t="shared" si="57"/>
        <v>0</v>
      </c>
      <c r="AF39" s="48">
        <f t="shared" si="57"/>
        <v>7.0703295334205454E-2</v>
      </c>
      <c r="AG39" s="48">
        <f t="shared" si="57"/>
        <v>7.3567008588035193E-2</v>
      </c>
      <c r="AH39" s="48">
        <f t="shared" si="57"/>
        <v>3.846477805542297E-2</v>
      </c>
      <c r="AI39" s="49"/>
      <c r="AJ39" s="44"/>
      <c r="AK39" s="146">
        <f>IFERROR(SUMIF($C$19:$C$29,$D39,AK$19:AK$29)/AK$30,0)</f>
        <v>3.0412893824484536E-2</v>
      </c>
      <c r="AL39" s="43"/>
      <c r="AM39" s="44"/>
      <c r="AN39" s="44"/>
      <c r="AO39" s="43"/>
      <c r="AP39" s="37"/>
      <c r="AQ39" s="43"/>
      <c r="AR39" s="43"/>
      <c r="AS39" s="44"/>
      <c r="AT39" s="43"/>
      <c r="AU39" s="43"/>
      <c r="AV39" s="44"/>
      <c r="AW39" s="43"/>
      <c r="AX39" s="81"/>
    </row>
    <row r="40" spans="2:50" ht="15.75" thickBot="1" x14ac:dyDescent="0.3">
      <c r="B40" s="25"/>
      <c r="C40" s="25"/>
      <c r="D40" s="50" t="s">
        <v>561</v>
      </c>
      <c r="E40" s="51">
        <f t="shared" si="55"/>
        <v>0</v>
      </c>
      <c r="F40" s="52">
        <f t="shared" si="55"/>
        <v>0</v>
      </c>
      <c r="G40" s="51">
        <f t="shared" si="55"/>
        <v>0</v>
      </c>
      <c r="H40" s="53">
        <f t="shared" si="55"/>
        <v>0</v>
      </c>
      <c r="I40" s="53">
        <f t="shared" si="55"/>
        <v>0</v>
      </c>
      <c r="J40" s="53">
        <f t="shared" si="55"/>
        <v>0</v>
      </c>
      <c r="K40" s="53">
        <f t="shared" si="55"/>
        <v>0</v>
      </c>
      <c r="L40" s="53">
        <f t="shared" si="55"/>
        <v>-3.8152786611979905E-2</v>
      </c>
      <c r="M40" s="52">
        <f t="shared" si="55"/>
        <v>2.5526683198232925E-2</v>
      </c>
      <c r="N40" s="51">
        <f t="shared" si="55"/>
        <v>0</v>
      </c>
      <c r="O40" s="53">
        <f t="shared" si="56"/>
        <v>0</v>
      </c>
      <c r="P40" s="53">
        <f t="shared" si="56"/>
        <v>0.8055672793656169</v>
      </c>
      <c r="Q40" s="53">
        <f t="shared" si="56"/>
        <v>5.9405240390848768E-2</v>
      </c>
      <c r="R40" s="53">
        <f t="shared" si="56"/>
        <v>3.9623062695324958E-2</v>
      </c>
      <c r="S40" s="53">
        <f t="shared" si="56"/>
        <v>0</v>
      </c>
      <c r="T40" s="52">
        <f t="shared" si="56"/>
        <v>3.167049281967927E-2</v>
      </c>
      <c r="U40" s="51">
        <f t="shared" si="56"/>
        <v>6.8905484033536454E-2</v>
      </c>
      <c r="V40" s="53">
        <f t="shared" si="56"/>
        <v>0</v>
      </c>
      <c r="W40" s="53">
        <f t="shared" si="56"/>
        <v>0.31154725160803898</v>
      </c>
      <c r="X40" s="53">
        <f t="shared" si="56"/>
        <v>0</v>
      </c>
      <c r="Y40" s="53">
        <f t="shared" si="57"/>
        <v>3.9003240703947999E-2</v>
      </c>
      <c r="Z40" s="53">
        <f t="shared" si="57"/>
        <v>3.6928966595858918E-2</v>
      </c>
      <c r="AA40" s="52">
        <f t="shared" si="57"/>
        <v>9.6191694056764906E-2</v>
      </c>
      <c r="AB40" s="51">
        <f t="shared" si="57"/>
        <v>-5.7125259835245204E-2</v>
      </c>
      <c r="AC40" s="53">
        <f t="shared" si="57"/>
        <v>0</v>
      </c>
      <c r="AD40" s="53">
        <f t="shared" si="57"/>
        <v>0</v>
      </c>
      <c r="AE40" s="53">
        <f t="shared" si="57"/>
        <v>0.1676912988237223</v>
      </c>
      <c r="AF40" s="53">
        <f t="shared" si="57"/>
        <v>-6.279200149504767E-2</v>
      </c>
      <c r="AG40" s="53">
        <f t="shared" si="57"/>
        <v>0</v>
      </c>
      <c r="AH40" s="53">
        <f t="shared" si="57"/>
        <v>5.2081871016649347E-3</v>
      </c>
      <c r="AI40" s="54"/>
      <c r="AJ40" s="44"/>
      <c r="AK40" s="147">
        <f>IFERROR(SUMIF($C$19:$C$29,$D40,AK$19:AK$29)/AK$30,0)</f>
        <v>6.4569802394590523E-2</v>
      </c>
      <c r="AL40" s="43"/>
      <c r="AM40" s="44"/>
      <c r="AN40" s="44"/>
      <c r="AO40" s="43"/>
      <c r="AP40" s="44"/>
      <c r="AQ40" s="43"/>
      <c r="AR40" s="43"/>
      <c r="AS40" s="44"/>
      <c r="AT40" s="43"/>
      <c r="AU40" s="43"/>
      <c r="AV40" s="44"/>
      <c r="AW40" s="43"/>
      <c r="AX40" s="81"/>
    </row>
    <row r="41" spans="2:50" x14ac:dyDescent="0.25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2:50" x14ac:dyDescent="0.25">
      <c r="D42" s="116" t="s">
        <v>273</v>
      </c>
    </row>
    <row r="43" spans="2:50" ht="8.4499999999999993" customHeight="1" x14ac:dyDescent="0.25"/>
    <row r="44" spans="2:50" x14ac:dyDescent="0.25">
      <c r="B44" s="25"/>
      <c r="C44" s="25"/>
      <c r="D44" s="55" t="s">
        <v>8</v>
      </c>
      <c r="E44" s="56">
        <f t="shared" ref="E44:AH44" si="58">IFERROR(SUMIF($C$19:$C$29,$D36,E$19:E$29),0)</f>
        <v>1808.5333333333335</v>
      </c>
      <c r="F44" s="57">
        <f t="shared" si="58"/>
        <v>1678.1333333333334</v>
      </c>
      <c r="G44" s="56">
        <f t="shared" si="58"/>
        <v>2047.0666666666666</v>
      </c>
      <c r="H44" s="58">
        <f t="shared" si="58"/>
        <v>3835.3333333333335</v>
      </c>
      <c r="I44" s="58">
        <f t="shared" si="58"/>
        <v>3199.9733333333334</v>
      </c>
      <c r="J44" s="58">
        <f t="shared" si="58"/>
        <v>1968.7999999999997</v>
      </c>
      <c r="K44" s="58">
        <f t="shared" si="58"/>
        <v>1701.4133333333332</v>
      </c>
      <c r="L44" s="58">
        <f t="shared" si="58"/>
        <v>2395.6</v>
      </c>
      <c r="M44" s="57">
        <f t="shared" si="58"/>
        <v>1423.1466666666665</v>
      </c>
      <c r="N44" s="56">
        <f t="shared" si="58"/>
        <v>1539.9466666666667</v>
      </c>
      <c r="O44" s="58">
        <f t="shared" si="58"/>
        <v>2383.2533333333336</v>
      </c>
      <c r="P44" s="58">
        <f t="shared" si="58"/>
        <v>596.5333333333333</v>
      </c>
      <c r="Q44" s="58">
        <f t="shared" si="58"/>
        <v>1278.48</v>
      </c>
      <c r="R44" s="58">
        <f t="shared" si="58"/>
        <v>1826.4</v>
      </c>
      <c r="S44" s="58">
        <f t="shared" si="58"/>
        <v>4039.84</v>
      </c>
      <c r="T44" s="57">
        <f t="shared" si="58"/>
        <v>1375.52</v>
      </c>
      <c r="U44" s="56">
        <f t="shared" si="58"/>
        <v>1846.2133333333331</v>
      </c>
      <c r="V44" s="58">
        <f t="shared" si="58"/>
        <v>3759.8266666666668</v>
      </c>
      <c r="W44" s="58">
        <f t="shared" si="58"/>
        <v>779.2</v>
      </c>
      <c r="X44" s="58">
        <f t="shared" si="58"/>
        <v>1871.2</v>
      </c>
      <c r="Y44" s="58">
        <f t="shared" si="58"/>
        <v>1908.8000000000002</v>
      </c>
      <c r="Z44" s="58">
        <f t="shared" si="58"/>
        <v>2810.4533333333329</v>
      </c>
      <c r="AA44" s="57">
        <f t="shared" si="58"/>
        <v>3290.88</v>
      </c>
      <c r="AB44" s="56">
        <f t="shared" si="58"/>
        <v>1867.3066666666668</v>
      </c>
      <c r="AC44" s="58">
        <f t="shared" si="58"/>
        <v>2925.3066666666668</v>
      </c>
      <c r="AD44" s="58">
        <f t="shared" si="58"/>
        <v>1872.7466666666667</v>
      </c>
      <c r="AE44" s="58">
        <f t="shared" si="58"/>
        <v>1544.5333333333331</v>
      </c>
      <c r="AF44" s="58">
        <f t="shared" si="58"/>
        <v>1036.2666666666667</v>
      </c>
      <c r="AG44" s="58">
        <f t="shared" si="58"/>
        <v>1532.2666666666667</v>
      </c>
      <c r="AH44" s="58">
        <f t="shared" si="58"/>
        <v>3172.1600000000003</v>
      </c>
      <c r="AI44" s="57"/>
      <c r="AJ44" s="44"/>
      <c r="AK44" s="43"/>
      <c r="AL44" s="43"/>
      <c r="AM44" s="44"/>
      <c r="AN44" s="44"/>
      <c r="AO44" s="43"/>
      <c r="AP44" s="37"/>
      <c r="AQ44" s="43"/>
      <c r="AR44" s="43"/>
      <c r="AS44" s="44"/>
      <c r="AT44" s="43"/>
      <c r="AU44" s="43"/>
      <c r="AV44" s="44"/>
      <c r="AW44" s="43"/>
      <c r="AX44" s="81"/>
    </row>
    <row r="45" spans="2:50" x14ac:dyDescent="0.25">
      <c r="B45" s="25"/>
      <c r="C45" s="25"/>
      <c r="D45" s="59" t="s">
        <v>9</v>
      </c>
      <c r="E45" s="60">
        <f t="shared" ref="E45:AH45" si="59">IFERROR(SUMIF($C$19:$C$29,$D37,E$19:E$29),0)</f>
        <v>1708.6666666666667</v>
      </c>
      <c r="F45" s="61">
        <f t="shared" si="59"/>
        <v>2022.1333333333332</v>
      </c>
      <c r="G45" s="60">
        <f t="shared" si="59"/>
        <v>2625.7333333333336</v>
      </c>
      <c r="H45" s="62">
        <f t="shared" si="59"/>
        <v>1862.96</v>
      </c>
      <c r="I45" s="62">
        <f t="shared" si="59"/>
        <v>1032.0266666666666</v>
      </c>
      <c r="J45" s="62">
        <f t="shared" si="59"/>
        <v>609.06666666666672</v>
      </c>
      <c r="K45" s="62">
        <f t="shared" si="59"/>
        <v>2242.4533333333334</v>
      </c>
      <c r="L45" s="62">
        <f t="shared" si="59"/>
        <v>128.80000000000001</v>
      </c>
      <c r="M45" s="61">
        <f t="shared" si="59"/>
        <v>1070.9333333333334</v>
      </c>
      <c r="N45" s="60">
        <f t="shared" si="59"/>
        <v>1212.2666666666667</v>
      </c>
      <c r="O45" s="62">
        <f t="shared" si="59"/>
        <v>1715.4933333333333</v>
      </c>
      <c r="P45" s="62">
        <f t="shared" si="59"/>
        <v>465.33333333333331</v>
      </c>
      <c r="Q45" s="62">
        <f t="shared" si="59"/>
        <v>493.49333333333334</v>
      </c>
      <c r="R45" s="62">
        <f t="shared" si="59"/>
        <v>1204.8000000000002</v>
      </c>
      <c r="S45" s="62">
        <f t="shared" si="59"/>
        <v>2135.4666666666667</v>
      </c>
      <c r="T45" s="61">
        <f t="shared" si="59"/>
        <v>165.46666666666667</v>
      </c>
      <c r="U45" s="60">
        <f t="shared" si="59"/>
        <v>1713.3866666666668</v>
      </c>
      <c r="V45" s="62">
        <f t="shared" si="59"/>
        <v>1514.5066666666667</v>
      </c>
      <c r="W45" s="62">
        <f t="shared" si="59"/>
        <v>0</v>
      </c>
      <c r="X45" s="62">
        <f t="shared" si="59"/>
        <v>541.86666666666667</v>
      </c>
      <c r="Y45" s="62">
        <f t="shared" si="59"/>
        <v>993.33333333333337</v>
      </c>
      <c r="Z45" s="62">
        <f t="shared" si="59"/>
        <v>1590.2933333333333</v>
      </c>
      <c r="AA45" s="61">
        <f t="shared" si="59"/>
        <v>1404</v>
      </c>
      <c r="AB45" s="60">
        <f t="shared" si="59"/>
        <v>1231.2</v>
      </c>
      <c r="AC45" s="62">
        <f t="shared" si="59"/>
        <v>548.64</v>
      </c>
      <c r="AD45" s="62">
        <f t="shared" si="59"/>
        <v>296.26666666666665</v>
      </c>
      <c r="AE45" s="62">
        <f t="shared" si="59"/>
        <v>621.6</v>
      </c>
      <c r="AF45" s="62">
        <f t="shared" si="59"/>
        <v>1511.8933333333334</v>
      </c>
      <c r="AG45" s="62">
        <f t="shared" si="59"/>
        <v>835.22666666666669</v>
      </c>
      <c r="AH45" s="62">
        <f t="shared" si="59"/>
        <v>461.06666666666666</v>
      </c>
      <c r="AI45" s="61"/>
      <c r="AJ45" s="44"/>
      <c r="AK45" s="43"/>
      <c r="AL45" s="43"/>
      <c r="AM45" s="44"/>
      <c r="AN45" s="44"/>
      <c r="AO45" s="43"/>
      <c r="AP45" s="37"/>
      <c r="AQ45" s="43"/>
      <c r="AR45" s="43"/>
      <c r="AS45" s="44"/>
      <c r="AT45" s="43"/>
      <c r="AU45" s="43"/>
      <c r="AV45" s="44"/>
      <c r="AW45" s="43"/>
      <c r="AX45" s="81"/>
    </row>
    <row r="46" spans="2:50" x14ac:dyDescent="0.25">
      <c r="B46" s="25"/>
      <c r="C46" s="25"/>
      <c r="D46" s="59" t="s">
        <v>12</v>
      </c>
      <c r="E46" s="60">
        <f t="shared" ref="E46:AH47" si="60">IFERROR(SUMIF($C$19:$C$29,$D38,E$19:E$29),0)</f>
        <v>0</v>
      </c>
      <c r="F46" s="61">
        <f t="shared" si="60"/>
        <v>0</v>
      </c>
      <c r="G46" s="60">
        <f t="shared" si="60"/>
        <v>0</v>
      </c>
      <c r="H46" s="62">
        <f t="shared" si="60"/>
        <v>0</v>
      </c>
      <c r="I46" s="62">
        <f t="shared" si="60"/>
        <v>0</v>
      </c>
      <c r="J46" s="62">
        <f t="shared" si="60"/>
        <v>0</v>
      </c>
      <c r="K46" s="62">
        <f t="shared" si="60"/>
        <v>0</v>
      </c>
      <c r="L46" s="62">
        <f t="shared" si="60"/>
        <v>0</v>
      </c>
      <c r="M46" s="61">
        <f t="shared" si="60"/>
        <v>0</v>
      </c>
      <c r="N46" s="60">
        <f t="shared" si="60"/>
        <v>0</v>
      </c>
      <c r="O46" s="62">
        <f t="shared" si="60"/>
        <v>0</v>
      </c>
      <c r="P46" s="62">
        <f t="shared" si="60"/>
        <v>0</v>
      </c>
      <c r="Q46" s="62">
        <f t="shared" si="60"/>
        <v>0</v>
      </c>
      <c r="R46" s="62">
        <f t="shared" si="60"/>
        <v>0</v>
      </c>
      <c r="S46" s="62">
        <f t="shared" si="60"/>
        <v>0</v>
      </c>
      <c r="T46" s="61">
        <f t="shared" si="60"/>
        <v>0</v>
      </c>
      <c r="U46" s="60">
        <f t="shared" si="60"/>
        <v>0</v>
      </c>
      <c r="V46" s="62">
        <f t="shared" si="60"/>
        <v>0</v>
      </c>
      <c r="W46" s="62">
        <f t="shared" si="60"/>
        <v>0</v>
      </c>
      <c r="X46" s="62">
        <f t="shared" si="60"/>
        <v>0</v>
      </c>
      <c r="Y46" s="62">
        <f t="shared" si="60"/>
        <v>0</v>
      </c>
      <c r="Z46" s="62">
        <f t="shared" si="60"/>
        <v>0</v>
      </c>
      <c r="AA46" s="61">
        <f t="shared" si="60"/>
        <v>0</v>
      </c>
      <c r="AB46" s="60">
        <f t="shared" si="60"/>
        <v>0</v>
      </c>
      <c r="AC46" s="62">
        <f t="shared" si="60"/>
        <v>0</v>
      </c>
      <c r="AD46" s="62">
        <f t="shared" si="60"/>
        <v>0</v>
      </c>
      <c r="AE46" s="62">
        <f t="shared" si="60"/>
        <v>0</v>
      </c>
      <c r="AF46" s="62">
        <f t="shared" si="60"/>
        <v>0</v>
      </c>
      <c r="AG46" s="62">
        <f t="shared" si="60"/>
        <v>0</v>
      </c>
      <c r="AH46" s="62">
        <f t="shared" si="60"/>
        <v>0</v>
      </c>
      <c r="AI46" s="61"/>
      <c r="AJ46" s="44"/>
      <c r="AK46" s="43"/>
      <c r="AL46" s="43"/>
      <c r="AM46" s="44"/>
      <c r="AN46" s="44"/>
      <c r="AO46" s="43"/>
      <c r="AP46" s="37"/>
      <c r="AQ46" s="43"/>
      <c r="AR46" s="43"/>
      <c r="AS46" s="44"/>
      <c r="AT46" s="43"/>
      <c r="AU46" s="43"/>
      <c r="AV46" s="44"/>
      <c r="AW46" s="43"/>
      <c r="AX46" s="81"/>
    </row>
    <row r="47" spans="2:50" x14ac:dyDescent="0.25">
      <c r="B47" s="25"/>
      <c r="C47" s="25"/>
      <c r="D47" s="59" t="s">
        <v>10</v>
      </c>
      <c r="E47" s="60">
        <f t="shared" si="60"/>
        <v>163.19999999999999</v>
      </c>
      <c r="F47" s="61">
        <f t="shared" si="60"/>
        <v>292.26666666666665</v>
      </c>
      <c r="G47" s="60">
        <f t="shared" si="60"/>
        <v>0</v>
      </c>
      <c r="H47" s="62">
        <f t="shared" si="60"/>
        <v>73.599999999999994</v>
      </c>
      <c r="I47" s="62">
        <f t="shared" si="60"/>
        <v>0</v>
      </c>
      <c r="J47" s="62">
        <f t="shared" si="60"/>
        <v>232</v>
      </c>
      <c r="K47" s="62">
        <f t="shared" si="60"/>
        <v>49.06666666666667</v>
      </c>
      <c r="L47" s="62">
        <f t="shared" si="60"/>
        <v>0</v>
      </c>
      <c r="M47" s="61">
        <f t="shared" si="60"/>
        <v>0</v>
      </c>
      <c r="N47" s="60">
        <f t="shared" si="60"/>
        <v>142.66666666666666</v>
      </c>
      <c r="O47" s="62">
        <f t="shared" si="60"/>
        <v>58.133333333333333</v>
      </c>
      <c r="P47" s="62">
        <f t="shared" si="60"/>
        <v>169.06666666666666</v>
      </c>
      <c r="Q47" s="62">
        <f t="shared" si="60"/>
        <v>356.05333333333334</v>
      </c>
      <c r="R47" s="62">
        <f t="shared" si="60"/>
        <v>181.12</v>
      </c>
      <c r="S47" s="62">
        <f t="shared" si="60"/>
        <v>0</v>
      </c>
      <c r="T47" s="61">
        <f t="shared" si="60"/>
        <v>0</v>
      </c>
      <c r="U47" s="60">
        <f t="shared" si="60"/>
        <v>234.02666666666667</v>
      </c>
      <c r="V47" s="62">
        <f t="shared" si="60"/>
        <v>157.01333333333332</v>
      </c>
      <c r="W47" s="62">
        <f t="shared" si="60"/>
        <v>0</v>
      </c>
      <c r="X47" s="62">
        <f t="shared" si="60"/>
        <v>0</v>
      </c>
      <c r="Y47" s="62">
        <f t="shared" si="60"/>
        <v>0</v>
      </c>
      <c r="Z47" s="62">
        <f t="shared" si="60"/>
        <v>0</v>
      </c>
      <c r="AA47" s="61">
        <f t="shared" si="60"/>
        <v>130.10666666666665</v>
      </c>
      <c r="AB47" s="60">
        <f t="shared" si="60"/>
        <v>196.93333333333334</v>
      </c>
      <c r="AC47" s="62">
        <f t="shared" si="60"/>
        <v>228</v>
      </c>
      <c r="AD47" s="62">
        <f t="shared" si="60"/>
        <v>89.86666666666666</v>
      </c>
      <c r="AE47" s="62">
        <f t="shared" si="60"/>
        <v>0</v>
      </c>
      <c r="AF47" s="62">
        <f t="shared" si="60"/>
        <v>181.6</v>
      </c>
      <c r="AG47" s="62">
        <f t="shared" si="60"/>
        <v>188</v>
      </c>
      <c r="AH47" s="62">
        <f t="shared" si="60"/>
        <v>146.13333333333333</v>
      </c>
      <c r="AI47" s="61"/>
      <c r="AJ47" s="44"/>
      <c r="AK47" s="43"/>
      <c r="AL47" s="43"/>
      <c r="AM47" s="44"/>
      <c r="AN47" s="44"/>
      <c r="AO47" s="43"/>
      <c r="AP47" s="37"/>
      <c r="AQ47" s="43"/>
      <c r="AR47" s="43"/>
      <c r="AS47" s="44"/>
      <c r="AT47" s="43"/>
      <c r="AU47" s="43"/>
      <c r="AV47" s="44"/>
      <c r="AW47" s="43"/>
      <c r="AX47" s="81"/>
    </row>
    <row r="48" spans="2:50" x14ac:dyDescent="0.25">
      <c r="B48" s="25"/>
      <c r="C48" s="25"/>
      <c r="D48" s="63" t="s">
        <v>561</v>
      </c>
      <c r="E48" s="64">
        <f t="shared" ref="E48:AH48" si="61">IFERROR(SUMIF($C$19:$C$29,$D40,E$19:E$29),0)</f>
        <v>0</v>
      </c>
      <c r="F48" s="65">
        <f t="shared" si="61"/>
        <v>0</v>
      </c>
      <c r="G48" s="64">
        <f t="shared" si="61"/>
        <v>0</v>
      </c>
      <c r="H48" s="66">
        <f t="shared" si="61"/>
        <v>0</v>
      </c>
      <c r="I48" s="66">
        <f t="shared" si="61"/>
        <v>0</v>
      </c>
      <c r="J48" s="66">
        <f t="shared" si="61"/>
        <v>0</v>
      </c>
      <c r="K48" s="66">
        <f t="shared" si="61"/>
        <v>0</v>
      </c>
      <c r="L48" s="66">
        <f t="shared" si="61"/>
        <v>-92.773333333333326</v>
      </c>
      <c r="M48" s="65">
        <f t="shared" si="61"/>
        <v>65.333333333333329</v>
      </c>
      <c r="N48" s="64">
        <f t="shared" si="61"/>
        <v>0</v>
      </c>
      <c r="O48" s="66">
        <f t="shared" si="61"/>
        <v>0</v>
      </c>
      <c r="P48" s="66">
        <f t="shared" si="61"/>
        <v>5099.9626666666672</v>
      </c>
      <c r="Q48" s="66">
        <f t="shared" si="61"/>
        <v>134.4</v>
      </c>
      <c r="R48" s="66">
        <f t="shared" si="61"/>
        <v>132.53333333333333</v>
      </c>
      <c r="S48" s="66">
        <f t="shared" si="61"/>
        <v>0</v>
      </c>
      <c r="T48" s="65">
        <f t="shared" si="61"/>
        <v>50.4</v>
      </c>
      <c r="U48" s="64">
        <f t="shared" si="61"/>
        <v>280.74666666666667</v>
      </c>
      <c r="V48" s="66">
        <f t="shared" si="61"/>
        <v>0</v>
      </c>
      <c r="W48" s="66">
        <f t="shared" si="61"/>
        <v>352.61333333333334</v>
      </c>
      <c r="X48" s="66">
        <f t="shared" si="61"/>
        <v>0</v>
      </c>
      <c r="Y48" s="66">
        <f t="shared" si="61"/>
        <v>117.78666666666666</v>
      </c>
      <c r="Z48" s="66">
        <f t="shared" si="61"/>
        <v>168.74666666666667</v>
      </c>
      <c r="AA48" s="65">
        <f t="shared" si="61"/>
        <v>513.52</v>
      </c>
      <c r="AB48" s="64">
        <f t="shared" si="61"/>
        <v>-178.08</v>
      </c>
      <c r="AC48" s="66">
        <f t="shared" si="61"/>
        <v>0</v>
      </c>
      <c r="AD48" s="66">
        <f t="shared" si="61"/>
        <v>0</v>
      </c>
      <c r="AE48" s="66">
        <f t="shared" si="61"/>
        <v>436.42666666666668</v>
      </c>
      <c r="AF48" s="66">
        <f t="shared" si="61"/>
        <v>-161.28</v>
      </c>
      <c r="AG48" s="66">
        <f t="shared" si="61"/>
        <v>0</v>
      </c>
      <c r="AH48" s="66">
        <f t="shared" si="61"/>
        <v>19.786666666666665</v>
      </c>
      <c r="AI48" s="65"/>
      <c r="AJ48" s="44"/>
      <c r="AK48" s="43"/>
      <c r="AL48" s="43"/>
      <c r="AM48" s="44"/>
      <c r="AN48" s="44"/>
      <c r="AO48" s="43"/>
      <c r="AP48" s="44"/>
      <c r="AQ48" s="43"/>
      <c r="AR48" s="43"/>
      <c r="AS48" s="44"/>
      <c r="AT48" s="43"/>
      <c r="AU48" s="43"/>
      <c r="AV48" s="44"/>
      <c r="AW48" s="43"/>
      <c r="AX48" s="81"/>
    </row>
  </sheetData>
  <mergeCells count="5">
    <mergeCell ref="AK1:AM1"/>
    <mergeCell ref="AK2:AM2"/>
    <mergeCell ref="AK3:AM3"/>
    <mergeCell ref="AW3:AX3"/>
    <mergeCell ref="AQ3:AU3"/>
  </mergeCells>
  <pageMargins left="0.11811023622047245" right="0.11811023622047245" top="0.15748031496062992" bottom="0.15748031496062992" header="0.31496062992125984" footer="0.31496062992125984"/>
  <pageSetup paperSize="0" scale="10" orientation="landscape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X48"/>
  <sheetViews>
    <sheetView showGridLines="0" workbookViewId="0">
      <pane xSplit="4" ySplit="4" topLeftCell="Y5" activePane="bottomRight" state="frozen"/>
      <selection activeCell="AQ15" sqref="AQ15:AU15"/>
      <selection pane="topRight" activeCell="AQ15" sqref="AQ15:AU15"/>
      <selection pane="bottomLeft" activeCell="AQ15" sqref="AQ15:AU15"/>
      <selection pane="bottomRight" activeCell="AX38" sqref="AX38"/>
    </sheetView>
  </sheetViews>
  <sheetFormatPr defaultRowHeight="15" x14ac:dyDescent="0.25"/>
  <cols>
    <col min="1" max="1" width="3.7109375" style="156" customWidth="1"/>
    <col min="2" max="3" width="7.7109375" style="14" customWidth="1"/>
    <col min="4" max="4" width="30.7109375" customWidth="1"/>
    <col min="5" max="35" width="7.7109375" customWidth="1"/>
    <col min="36" max="36" width="1.7109375" customWidth="1"/>
    <col min="37" max="38" width="12.7109375" style="15" customWidth="1"/>
    <col min="39" max="39" width="12.42578125" customWidth="1"/>
    <col min="40" max="40" width="1.7109375" customWidth="1"/>
    <col min="41" max="41" width="12.7109375" style="15" customWidth="1"/>
    <col min="42" max="42" width="1.7109375" customWidth="1"/>
    <col min="43" max="44" width="9.7109375" style="15" customWidth="1"/>
    <col min="45" max="45" width="9.7109375" customWidth="1"/>
    <col min="46" max="46" width="9.7109375" style="15" customWidth="1"/>
    <col min="47" max="47" width="7.7109375" style="15" customWidth="1"/>
    <col min="48" max="48" width="1.7109375" customWidth="1"/>
    <col min="49" max="49" width="12.7109375" style="15" customWidth="1"/>
    <col min="50" max="50" width="9.7109375" style="77" customWidth="1"/>
  </cols>
  <sheetData>
    <row r="1" spans="1:50" ht="15.75" customHeight="1" x14ac:dyDescent="0.25">
      <c r="AK1" s="172">
        <v>2023</v>
      </c>
      <c r="AL1" s="172"/>
      <c r="AM1" s="172"/>
      <c r="AT1" s="71" t="s">
        <v>309</v>
      </c>
      <c r="AU1" s="85">
        <f ca="1">YEAR(NOW())</f>
        <v>2023</v>
      </c>
      <c r="AW1" s="71"/>
    </row>
    <row r="2" spans="1:50" ht="15.75" customHeight="1" thickBot="1" x14ac:dyDescent="0.3">
      <c r="B2" s="7" t="s">
        <v>270</v>
      </c>
      <c r="C2" s="6">
        <v>37.5</v>
      </c>
      <c r="AK2" s="173" t="s">
        <v>281</v>
      </c>
      <c r="AL2" s="173"/>
      <c r="AM2" s="173"/>
      <c r="AQ2" s="71" t="s">
        <v>266</v>
      </c>
      <c r="AR2" s="72">
        <f>DAY(EOMONTH(AK3,0))</f>
        <v>31</v>
      </c>
      <c r="AT2" s="71" t="s">
        <v>310</v>
      </c>
      <c r="AU2" s="85">
        <f ca="1">AU1-1</f>
        <v>2022</v>
      </c>
      <c r="AW2" s="71"/>
    </row>
    <row r="3" spans="1:50" ht="17.100000000000001" customHeight="1" thickBot="1" x14ac:dyDescent="0.3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K3" s="174">
        <v>45108</v>
      </c>
      <c r="AL3" s="174"/>
      <c r="AM3" s="174"/>
      <c r="AQ3" s="177" t="s">
        <v>465</v>
      </c>
      <c r="AR3" s="178"/>
      <c r="AS3" s="178"/>
      <c r="AT3" s="178"/>
      <c r="AU3" s="179"/>
      <c r="AW3" s="175" t="s">
        <v>458</v>
      </c>
      <c r="AX3" s="176"/>
    </row>
    <row r="4" spans="1:50" s="17" customFormat="1" ht="45" customHeight="1" thickBot="1" x14ac:dyDescent="0.3">
      <c r="A4" s="157"/>
      <c r="B4" s="90" t="s">
        <v>267</v>
      </c>
      <c r="C4" s="91" t="s">
        <v>268</v>
      </c>
      <c r="D4" s="102" t="s">
        <v>269</v>
      </c>
      <c r="E4" s="28">
        <v>1</v>
      </c>
      <c r="F4" s="74">
        <f>E4+1</f>
        <v>2</v>
      </c>
      <c r="G4" s="28">
        <f t="shared" ref="G4:AI4" si="0">F4+1</f>
        <v>3</v>
      </c>
      <c r="H4" s="28">
        <f t="shared" si="0"/>
        <v>4</v>
      </c>
      <c r="I4" s="28">
        <f t="shared" si="0"/>
        <v>5</v>
      </c>
      <c r="J4" s="28">
        <f t="shared" si="0"/>
        <v>6</v>
      </c>
      <c r="K4" s="28">
        <f t="shared" si="0"/>
        <v>7</v>
      </c>
      <c r="L4" s="28">
        <f t="shared" si="0"/>
        <v>8</v>
      </c>
      <c r="M4" s="28">
        <f t="shared" si="0"/>
        <v>9</v>
      </c>
      <c r="N4" s="73">
        <f t="shared" si="0"/>
        <v>10</v>
      </c>
      <c r="O4" s="28">
        <f t="shared" si="0"/>
        <v>11</v>
      </c>
      <c r="P4" s="28">
        <f t="shared" si="0"/>
        <v>12</v>
      </c>
      <c r="Q4" s="28">
        <f t="shared" si="0"/>
        <v>13</v>
      </c>
      <c r="R4" s="28">
        <f t="shared" si="0"/>
        <v>14</v>
      </c>
      <c r="S4" s="28">
        <f t="shared" si="0"/>
        <v>15</v>
      </c>
      <c r="T4" s="74">
        <f t="shared" si="0"/>
        <v>16</v>
      </c>
      <c r="U4" s="73">
        <f t="shared" si="0"/>
        <v>17</v>
      </c>
      <c r="V4" s="28">
        <f t="shared" si="0"/>
        <v>18</v>
      </c>
      <c r="W4" s="28">
        <f t="shared" si="0"/>
        <v>19</v>
      </c>
      <c r="X4" s="28">
        <f t="shared" si="0"/>
        <v>20</v>
      </c>
      <c r="Y4" s="28">
        <f t="shared" si="0"/>
        <v>21</v>
      </c>
      <c r="Z4" s="28">
        <f t="shared" si="0"/>
        <v>22</v>
      </c>
      <c r="AA4" s="74">
        <f t="shared" si="0"/>
        <v>23</v>
      </c>
      <c r="AB4" s="28">
        <f t="shared" si="0"/>
        <v>24</v>
      </c>
      <c r="AC4" s="28">
        <f t="shared" si="0"/>
        <v>25</v>
      </c>
      <c r="AD4" s="28">
        <f t="shared" si="0"/>
        <v>26</v>
      </c>
      <c r="AE4" s="28">
        <f t="shared" si="0"/>
        <v>27</v>
      </c>
      <c r="AF4" s="28">
        <f t="shared" si="0"/>
        <v>28</v>
      </c>
      <c r="AG4" s="28">
        <f t="shared" si="0"/>
        <v>29</v>
      </c>
      <c r="AH4" s="28">
        <f t="shared" si="0"/>
        <v>30</v>
      </c>
      <c r="AI4" s="74">
        <f t="shared" si="0"/>
        <v>31</v>
      </c>
      <c r="AJ4" s="16"/>
      <c r="AK4" s="82" t="s">
        <v>462</v>
      </c>
      <c r="AL4" s="83" t="s">
        <v>463</v>
      </c>
      <c r="AM4" s="84" t="s">
        <v>276</v>
      </c>
      <c r="AN4" s="16"/>
      <c r="AO4" s="75" t="s">
        <v>466</v>
      </c>
      <c r="AQ4" s="98" t="s">
        <v>277</v>
      </c>
      <c r="AR4" s="99" t="s">
        <v>278</v>
      </c>
      <c r="AS4" s="100" t="s">
        <v>279</v>
      </c>
      <c r="AT4" s="99" t="s">
        <v>280</v>
      </c>
      <c r="AU4" s="101" t="s">
        <v>563</v>
      </c>
      <c r="AV4" s="16"/>
      <c r="AW4" s="98" t="s">
        <v>459</v>
      </c>
      <c r="AX4" s="101" t="s">
        <v>460</v>
      </c>
    </row>
    <row r="5" spans="1:50" x14ac:dyDescent="0.25">
      <c r="A5" s="156">
        <v>12</v>
      </c>
      <c r="B5" s="96">
        <v>1</v>
      </c>
      <c r="C5" s="97" t="s">
        <v>8</v>
      </c>
      <c r="D5" s="108" t="s">
        <v>2</v>
      </c>
      <c r="E5" s="5">
        <v>11910</v>
      </c>
      <c r="F5" s="5">
        <v>34464</v>
      </c>
      <c r="G5" s="4">
        <v>22730</v>
      </c>
      <c r="H5" s="5">
        <v>12760</v>
      </c>
      <c r="I5" s="5">
        <v>38000</v>
      </c>
      <c r="J5" s="5">
        <v>22390</v>
      </c>
      <c r="K5" s="5">
        <v>30326</v>
      </c>
      <c r="L5" s="5">
        <v>54834</v>
      </c>
      <c r="M5" s="9">
        <v>34640</v>
      </c>
      <c r="N5" s="4">
        <v>39579</v>
      </c>
      <c r="O5" s="5">
        <v>29470</v>
      </c>
      <c r="P5" s="5">
        <v>25000</v>
      </c>
      <c r="Q5" s="5">
        <v>5110</v>
      </c>
      <c r="R5" s="5">
        <v>49835</v>
      </c>
      <c r="S5" s="5">
        <v>53749</v>
      </c>
      <c r="T5" s="9">
        <v>28022</v>
      </c>
      <c r="U5" s="4">
        <v>7880</v>
      </c>
      <c r="V5" s="5">
        <v>12350</v>
      </c>
      <c r="W5" s="5">
        <v>13900</v>
      </c>
      <c r="X5" s="5">
        <v>23810</v>
      </c>
      <c r="Y5" s="5">
        <v>19570</v>
      </c>
      <c r="Z5" s="5">
        <v>22230</v>
      </c>
      <c r="AA5" s="9">
        <v>71218</v>
      </c>
      <c r="AB5" s="4">
        <v>19071</v>
      </c>
      <c r="AC5" s="5">
        <v>29804</v>
      </c>
      <c r="AD5" s="5">
        <v>13540</v>
      </c>
      <c r="AE5" s="5">
        <v>22945</v>
      </c>
      <c r="AF5" s="5">
        <v>57530</v>
      </c>
      <c r="AG5" s="5">
        <v>51574</v>
      </c>
      <c r="AH5" s="5">
        <v>31295</v>
      </c>
      <c r="AI5" s="9">
        <v>34409</v>
      </c>
      <c r="AK5" s="132">
        <f>SUM(E5:AI5)</f>
        <v>923945</v>
      </c>
      <c r="AL5" s="133">
        <v>1000000</v>
      </c>
      <c r="AM5" s="134">
        <f>IF(AL5&lt;&gt;0,AK5/AL5,0)</f>
        <v>0.92394500000000002</v>
      </c>
      <c r="AO5" s="120">
        <v>884043</v>
      </c>
      <c r="AP5" s="166">
        <f>SIGN(AO5)</f>
        <v>1</v>
      </c>
      <c r="AQ5" s="136">
        <f t="shared" ref="AQ5:AQ13" si="1">AVERAGE(E5:AI5)</f>
        <v>29804.677419354837</v>
      </c>
      <c r="AR5" s="137">
        <f t="shared" ref="AR5:AR13" si="2">AL5/$AR$2</f>
        <v>32258.064516129034</v>
      </c>
      <c r="AS5" s="138">
        <f>IF(AR5&lt;&gt;0,AQ5/AR5,0)</f>
        <v>0.92394499999999991</v>
      </c>
      <c r="AT5" s="137">
        <f t="shared" ref="AT5:AT13" si="3">AO5/$AR$2</f>
        <v>28517.516129032258</v>
      </c>
      <c r="AU5" s="134">
        <f t="shared" ref="AU5:AU14" si="4">IFERROR(AW5/AO5-1,0)</f>
        <v>4.5135813529432411E-2</v>
      </c>
      <c r="AV5" s="166">
        <f>SIGN(AW5)</f>
        <v>1</v>
      </c>
      <c r="AW5" s="132">
        <f t="shared" ref="AW5:AW13" si="5">AK5/COUNTIF($E$16:$AI$16,"&lt;&gt;0")*$AR$2</f>
        <v>923945</v>
      </c>
      <c r="AX5" s="134">
        <f t="shared" ref="AX5:AX14" si="6">IF(AL5&lt;&gt;0,AW5/AL5,0)</f>
        <v>0.92394500000000002</v>
      </c>
    </row>
    <row r="6" spans="1:50" x14ac:dyDescent="0.25">
      <c r="A6" s="156">
        <v>15</v>
      </c>
      <c r="B6" s="18">
        <v>2</v>
      </c>
      <c r="C6" s="88" t="s">
        <v>8</v>
      </c>
      <c r="D6" s="92" t="s">
        <v>3</v>
      </c>
      <c r="E6" s="10">
        <v>26100</v>
      </c>
      <c r="F6" s="10">
        <v>57850</v>
      </c>
      <c r="G6" s="2">
        <v>55810</v>
      </c>
      <c r="H6" s="10">
        <v>12160</v>
      </c>
      <c r="I6" s="10">
        <v>25630</v>
      </c>
      <c r="J6" s="10">
        <v>29070</v>
      </c>
      <c r="K6" s="10">
        <v>38720</v>
      </c>
      <c r="L6" s="10">
        <v>48352</v>
      </c>
      <c r="M6" s="3">
        <v>21360</v>
      </c>
      <c r="N6" s="2">
        <v>17950</v>
      </c>
      <c r="O6" s="10">
        <v>12120</v>
      </c>
      <c r="P6" s="10">
        <v>32710</v>
      </c>
      <c r="Q6" s="10">
        <v>7000</v>
      </c>
      <c r="R6" s="10">
        <v>15400</v>
      </c>
      <c r="S6" s="10">
        <v>29040</v>
      </c>
      <c r="T6" s="3">
        <v>16450</v>
      </c>
      <c r="U6" s="2">
        <v>19610</v>
      </c>
      <c r="V6" s="10">
        <v>23820</v>
      </c>
      <c r="W6" s="10">
        <v>20220</v>
      </c>
      <c r="X6" s="10">
        <v>16200</v>
      </c>
      <c r="Y6" s="10">
        <v>30710</v>
      </c>
      <c r="Z6" s="10">
        <v>18660</v>
      </c>
      <c r="AA6" s="3">
        <v>17410</v>
      </c>
      <c r="AB6" s="2">
        <v>25716</v>
      </c>
      <c r="AC6" s="10">
        <v>0</v>
      </c>
      <c r="AD6" s="10">
        <v>11100</v>
      </c>
      <c r="AE6" s="10">
        <v>1680</v>
      </c>
      <c r="AF6" s="10">
        <v>31990</v>
      </c>
      <c r="AG6" s="10">
        <v>4830</v>
      </c>
      <c r="AH6" s="10">
        <v>19920</v>
      </c>
      <c r="AI6" s="3">
        <v>4680</v>
      </c>
      <c r="AK6" s="117">
        <f t="shared" ref="AK6:AK13" si="7">SUM(E6:AI6)</f>
        <v>692268</v>
      </c>
      <c r="AL6" s="110">
        <v>1500000</v>
      </c>
      <c r="AM6" s="78">
        <f t="shared" ref="AM6:AM13" si="8">IF(AL6&lt;&gt;0,AK6/AL6,0)</f>
        <v>0.46151199999999998</v>
      </c>
      <c r="AO6" s="86">
        <v>1569753</v>
      </c>
      <c r="AP6" s="166">
        <f t="shared" ref="AP6:AP14" si="9">SIGN(AO6)</f>
        <v>1</v>
      </c>
      <c r="AQ6" s="70">
        <f t="shared" si="1"/>
        <v>22331.225806451614</v>
      </c>
      <c r="AR6" s="171">
        <f t="shared" si="2"/>
        <v>48387.096774193546</v>
      </c>
      <c r="AS6" s="69">
        <f t="shared" ref="AS6:AS13" si="10">IF(AR6&lt;&gt;0,AQ6/AR6,0)</f>
        <v>0.46151200000000003</v>
      </c>
      <c r="AT6" s="171">
        <f t="shared" si="3"/>
        <v>50637.193548387098</v>
      </c>
      <c r="AU6" s="78">
        <f t="shared" si="4"/>
        <v>-0.55899558720384679</v>
      </c>
      <c r="AV6" s="166">
        <f t="shared" ref="AV6:AV14" si="11">SIGN(AW6)</f>
        <v>1</v>
      </c>
      <c r="AW6" s="117">
        <f t="shared" si="5"/>
        <v>692268</v>
      </c>
      <c r="AX6" s="78">
        <f t="shared" si="6"/>
        <v>0.46151199999999998</v>
      </c>
    </row>
    <row r="7" spans="1:50" x14ac:dyDescent="0.25">
      <c r="A7" s="156">
        <v>32</v>
      </c>
      <c r="B7" s="18">
        <v>3</v>
      </c>
      <c r="C7" s="88" t="s">
        <v>8</v>
      </c>
      <c r="D7" s="92" t="s">
        <v>4</v>
      </c>
      <c r="E7" s="10">
        <v>21970</v>
      </c>
      <c r="F7" s="10">
        <v>11860</v>
      </c>
      <c r="G7" s="2">
        <v>5480</v>
      </c>
      <c r="H7" s="10">
        <v>6600</v>
      </c>
      <c r="I7" s="10">
        <v>0</v>
      </c>
      <c r="J7" s="10">
        <v>17220</v>
      </c>
      <c r="K7" s="10">
        <v>5330</v>
      </c>
      <c r="L7" s="10">
        <v>4864</v>
      </c>
      <c r="M7" s="3">
        <v>10720</v>
      </c>
      <c r="N7" s="2">
        <v>0</v>
      </c>
      <c r="O7" s="10">
        <v>4590</v>
      </c>
      <c r="P7" s="10">
        <v>0</v>
      </c>
      <c r="Q7" s="10">
        <v>14920</v>
      </c>
      <c r="R7" s="10">
        <v>0</v>
      </c>
      <c r="S7" s="10">
        <v>10350</v>
      </c>
      <c r="T7" s="3">
        <v>26540</v>
      </c>
      <c r="U7" s="2">
        <v>6310</v>
      </c>
      <c r="V7" s="10">
        <v>4620</v>
      </c>
      <c r="W7" s="10">
        <v>0</v>
      </c>
      <c r="X7" s="10">
        <v>0</v>
      </c>
      <c r="Y7" s="10">
        <v>3290</v>
      </c>
      <c r="Z7" s="10">
        <v>15190</v>
      </c>
      <c r="AA7" s="3">
        <v>4800</v>
      </c>
      <c r="AB7" s="2">
        <v>0</v>
      </c>
      <c r="AC7" s="10">
        <v>2350</v>
      </c>
      <c r="AD7" s="10">
        <v>0</v>
      </c>
      <c r="AE7" s="10">
        <v>0</v>
      </c>
      <c r="AF7" s="10">
        <v>9870</v>
      </c>
      <c r="AG7" s="10">
        <v>2070</v>
      </c>
      <c r="AH7" s="10">
        <v>0</v>
      </c>
      <c r="AI7" s="3">
        <v>2070</v>
      </c>
      <c r="AK7" s="117">
        <f t="shared" si="7"/>
        <v>191014</v>
      </c>
      <c r="AL7" s="110">
        <v>500000</v>
      </c>
      <c r="AM7" s="78">
        <f t="shared" si="8"/>
        <v>0.38202799999999998</v>
      </c>
      <c r="AO7" s="86">
        <v>0</v>
      </c>
      <c r="AP7" s="166">
        <f t="shared" si="9"/>
        <v>0</v>
      </c>
      <c r="AQ7" s="70">
        <f t="shared" si="1"/>
        <v>6161.7419354838712</v>
      </c>
      <c r="AR7" s="171">
        <f t="shared" si="2"/>
        <v>16129.032258064517</v>
      </c>
      <c r="AS7" s="69">
        <f t="shared" si="10"/>
        <v>0.38202799999999998</v>
      </c>
      <c r="AT7" s="171">
        <f t="shared" si="3"/>
        <v>0</v>
      </c>
      <c r="AU7" s="78">
        <f t="shared" si="4"/>
        <v>0</v>
      </c>
      <c r="AV7" s="166">
        <f t="shared" si="11"/>
        <v>1</v>
      </c>
      <c r="AW7" s="117">
        <f t="shared" si="5"/>
        <v>191014</v>
      </c>
      <c r="AX7" s="78">
        <f t="shared" si="6"/>
        <v>0.38202799999999998</v>
      </c>
    </row>
    <row r="8" spans="1:50" x14ac:dyDescent="0.25">
      <c r="A8" s="156">
        <v>31</v>
      </c>
      <c r="B8" s="18">
        <v>4</v>
      </c>
      <c r="C8" s="88" t="s">
        <v>8</v>
      </c>
      <c r="D8" s="92" t="s">
        <v>0</v>
      </c>
      <c r="E8" s="10">
        <v>11889</v>
      </c>
      <c r="F8" s="10">
        <v>5300</v>
      </c>
      <c r="G8" s="2">
        <v>18450</v>
      </c>
      <c r="H8" s="10">
        <v>5730</v>
      </c>
      <c r="I8" s="10">
        <v>0</v>
      </c>
      <c r="J8" s="10">
        <v>6530</v>
      </c>
      <c r="K8" s="10">
        <v>6060</v>
      </c>
      <c r="L8" s="10">
        <v>10976</v>
      </c>
      <c r="M8" s="3">
        <v>24936</v>
      </c>
      <c r="N8" s="2">
        <v>0</v>
      </c>
      <c r="O8" s="10">
        <v>10580</v>
      </c>
      <c r="P8" s="10">
        <v>0</v>
      </c>
      <c r="Q8" s="10">
        <v>0</v>
      </c>
      <c r="R8" s="10">
        <v>12640</v>
      </c>
      <c r="S8" s="10">
        <v>0</v>
      </c>
      <c r="T8" s="3">
        <v>0</v>
      </c>
      <c r="U8" s="2">
        <v>0</v>
      </c>
      <c r="V8" s="10">
        <v>0</v>
      </c>
      <c r="W8" s="10">
        <v>0</v>
      </c>
      <c r="X8" s="10">
        <v>0</v>
      </c>
      <c r="Y8" s="10">
        <v>62500</v>
      </c>
      <c r="Z8" s="10">
        <v>7020</v>
      </c>
      <c r="AA8" s="3">
        <v>24232</v>
      </c>
      <c r="AB8" s="2">
        <v>15775</v>
      </c>
      <c r="AC8" s="10">
        <v>15500</v>
      </c>
      <c r="AD8" s="10">
        <v>5290</v>
      </c>
      <c r="AE8" s="10">
        <v>18820</v>
      </c>
      <c r="AF8" s="10">
        <v>26145</v>
      </c>
      <c r="AG8" s="10">
        <v>17880</v>
      </c>
      <c r="AH8" s="10">
        <v>2220</v>
      </c>
      <c r="AI8" s="3">
        <v>28869.5</v>
      </c>
      <c r="AK8" s="117">
        <f t="shared" si="7"/>
        <v>337342.5</v>
      </c>
      <c r="AL8" s="110">
        <v>520000</v>
      </c>
      <c r="AM8" s="78">
        <f t="shared" si="8"/>
        <v>0.64873557692307693</v>
      </c>
      <c r="AO8" s="86">
        <v>0</v>
      </c>
      <c r="AP8" s="166">
        <f t="shared" si="9"/>
        <v>0</v>
      </c>
      <c r="AQ8" s="70">
        <f t="shared" si="1"/>
        <v>10882.016129032258</v>
      </c>
      <c r="AR8" s="171">
        <f t="shared" si="2"/>
        <v>16774.193548387098</v>
      </c>
      <c r="AS8" s="69">
        <f t="shared" si="10"/>
        <v>0.64873557692307682</v>
      </c>
      <c r="AT8" s="171">
        <f t="shared" si="3"/>
        <v>0</v>
      </c>
      <c r="AU8" s="78">
        <f t="shared" si="4"/>
        <v>0</v>
      </c>
      <c r="AV8" s="166">
        <f t="shared" si="11"/>
        <v>1</v>
      </c>
      <c r="AW8" s="117">
        <f t="shared" si="5"/>
        <v>337342.5</v>
      </c>
      <c r="AX8" s="78">
        <f t="shared" si="6"/>
        <v>0.64873557692307693</v>
      </c>
    </row>
    <row r="9" spans="1:50" x14ac:dyDescent="0.25">
      <c r="A9" s="156">
        <v>29</v>
      </c>
      <c r="B9" s="18">
        <v>5</v>
      </c>
      <c r="C9" s="88" t="s">
        <v>8</v>
      </c>
      <c r="D9" s="92" t="s">
        <v>1</v>
      </c>
      <c r="E9" s="10">
        <v>25290</v>
      </c>
      <c r="F9" s="10">
        <v>62735</v>
      </c>
      <c r="G9" s="2">
        <v>19790</v>
      </c>
      <c r="H9" s="10">
        <v>8310</v>
      </c>
      <c r="I9" s="10">
        <v>0</v>
      </c>
      <c r="J9" s="10">
        <v>2340</v>
      </c>
      <c r="K9" s="10">
        <v>20420</v>
      </c>
      <c r="L9" s="10">
        <v>34684</v>
      </c>
      <c r="M9" s="3">
        <v>26705</v>
      </c>
      <c r="N9" s="2">
        <v>12990</v>
      </c>
      <c r="O9" s="10">
        <v>6840</v>
      </c>
      <c r="P9" s="10">
        <v>19970</v>
      </c>
      <c r="Q9" s="10">
        <v>26640</v>
      </c>
      <c r="R9" s="10">
        <v>20920</v>
      </c>
      <c r="S9" s="10">
        <v>16410</v>
      </c>
      <c r="T9" s="3">
        <v>49205</v>
      </c>
      <c r="U9" s="2">
        <v>1000</v>
      </c>
      <c r="V9" s="10">
        <v>21700</v>
      </c>
      <c r="W9" s="10">
        <v>8340</v>
      </c>
      <c r="X9" s="10">
        <v>35494</v>
      </c>
      <c r="Y9" s="10">
        <v>11273</v>
      </c>
      <c r="Z9" s="10">
        <v>14820</v>
      </c>
      <c r="AA9" s="3">
        <v>46486.3</v>
      </c>
      <c r="AB9" s="2">
        <v>20776</v>
      </c>
      <c r="AC9" s="10">
        <v>44702</v>
      </c>
      <c r="AD9" s="10">
        <v>4620</v>
      </c>
      <c r="AE9" s="10">
        <v>35757</v>
      </c>
      <c r="AF9" s="10">
        <v>25541</v>
      </c>
      <c r="AG9" s="10">
        <v>18907</v>
      </c>
      <c r="AH9" s="10">
        <v>19074</v>
      </c>
      <c r="AI9" s="3">
        <v>12067</v>
      </c>
      <c r="AK9" s="117">
        <f t="shared" si="7"/>
        <v>673806.3</v>
      </c>
      <c r="AL9" s="110">
        <v>750000</v>
      </c>
      <c r="AM9" s="78">
        <f t="shared" si="8"/>
        <v>0.89840840000000011</v>
      </c>
      <c r="AO9" s="86">
        <v>0</v>
      </c>
      <c r="AP9" s="166">
        <f t="shared" si="9"/>
        <v>0</v>
      </c>
      <c r="AQ9" s="70">
        <f t="shared" si="1"/>
        <v>21735.687096774196</v>
      </c>
      <c r="AR9" s="171">
        <f t="shared" si="2"/>
        <v>24193.548387096773</v>
      </c>
      <c r="AS9" s="69">
        <f t="shared" si="10"/>
        <v>0.89840840000000011</v>
      </c>
      <c r="AT9" s="171">
        <f t="shared" si="3"/>
        <v>0</v>
      </c>
      <c r="AU9" s="78">
        <f t="shared" si="4"/>
        <v>0</v>
      </c>
      <c r="AV9" s="166">
        <f t="shared" si="11"/>
        <v>1</v>
      </c>
      <c r="AW9" s="117">
        <f t="shared" si="5"/>
        <v>673806.3</v>
      </c>
      <c r="AX9" s="78">
        <f t="shared" si="6"/>
        <v>0.89840840000000011</v>
      </c>
    </row>
    <row r="10" spans="1:50" x14ac:dyDescent="0.25">
      <c r="A10" s="156">
        <v>10</v>
      </c>
      <c r="B10" s="18">
        <v>6</v>
      </c>
      <c r="C10" s="88" t="s">
        <v>272</v>
      </c>
      <c r="D10" s="92" t="s">
        <v>5</v>
      </c>
      <c r="E10" s="10">
        <v>28390</v>
      </c>
      <c r="F10" s="10">
        <v>29720</v>
      </c>
      <c r="G10" s="2">
        <v>15615</v>
      </c>
      <c r="H10" s="10">
        <v>34530</v>
      </c>
      <c r="I10" s="10">
        <v>20000</v>
      </c>
      <c r="J10" s="10">
        <v>38430</v>
      </c>
      <c r="K10" s="10">
        <v>0</v>
      </c>
      <c r="L10" s="10">
        <v>55695</v>
      </c>
      <c r="M10" s="3">
        <v>38360</v>
      </c>
      <c r="N10" s="2">
        <v>11375</v>
      </c>
      <c r="O10" s="10">
        <v>3440</v>
      </c>
      <c r="P10" s="10">
        <v>73880</v>
      </c>
      <c r="Q10" s="10">
        <v>43840</v>
      </c>
      <c r="R10" s="10">
        <v>33115</v>
      </c>
      <c r="S10" s="10">
        <v>52620</v>
      </c>
      <c r="T10" s="3">
        <v>68979</v>
      </c>
      <c r="U10" s="2">
        <v>12510</v>
      </c>
      <c r="V10" s="10">
        <v>35110</v>
      </c>
      <c r="W10" s="10">
        <v>14330</v>
      </c>
      <c r="X10" s="10">
        <v>4100</v>
      </c>
      <c r="Y10" s="10">
        <v>50856</v>
      </c>
      <c r="Z10" s="10">
        <v>11660</v>
      </c>
      <c r="AA10" s="3">
        <v>43012</v>
      </c>
      <c r="AB10" s="2">
        <v>27188</v>
      </c>
      <c r="AC10" s="10">
        <v>8800</v>
      </c>
      <c r="AD10" s="10">
        <v>0</v>
      </c>
      <c r="AE10" s="10">
        <v>0</v>
      </c>
      <c r="AF10" s="10">
        <v>9440</v>
      </c>
      <c r="AG10" s="10">
        <v>41970</v>
      </c>
      <c r="AH10" s="10">
        <v>11580</v>
      </c>
      <c r="AI10" s="3">
        <v>0</v>
      </c>
      <c r="AK10" s="117">
        <f t="shared" si="7"/>
        <v>818545</v>
      </c>
      <c r="AL10" s="110">
        <v>1400000</v>
      </c>
      <c r="AM10" s="78">
        <f t="shared" si="8"/>
        <v>0.58467499999999994</v>
      </c>
      <c r="AO10" s="86">
        <v>0</v>
      </c>
      <c r="AP10" s="166">
        <f t="shared" si="9"/>
        <v>0</v>
      </c>
      <c r="AQ10" s="70">
        <f t="shared" si="1"/>
        <v>26404.677419354837</v>
      </c>
      <c r="AR10" s="171">
        <f t="shared" si="2"/>
        <v>45161.290322580644</v>
      </c>
      <c r="AS10" s="69">
        <f>IF(AR10&lt;&gt;0,AQ10/AR10,0)</f>
        <v>0.58467499999999994</v>
      </c>
      <c r="AT10" s="171">
        <f t="shared" si="3"/>
        <v>0</v>
      </c>
      <c r="AU10" s="78">
        <f t="shared" si="4"/>
        <v>0</v>
      </c>
      <c r="AV10" s="166">
        <f t="shared" si="11"/>
        <v>1</v>
      </c>
      <c r="AW10" s="117">
        <f t="shared" si="5"/>
        <v>818545</v>
      </c>
      <c r="AX10" s="78">
        <f t="shared" si="6"/>
        <v>0.58467499999999994</v>
      </c>
    </row>
    <row r="11" spans="1:50" x14ac:dyDescent="0.25">
      <c r="A11" s="156">
        <v>33</v>
      </c>
      <c r="B11" s="18">
        <v>7</v>
      </c>
      <c r="C11" s="88" t="s">
        <v>272</v>
      </c>
      <c r="D11" s="92" t="s">
        <v>6</v>
      </c>
      <c r="E11" s="10">
        <v>14774</v>
      </c>
      <c r="F11" s="10">
        <v>0</v>
      </c>
      <c r="G11" s="2">
        <v>0</v>
      </c>
      <c r="H11" s="10">
        <v>0</v>
      </c>
      <c r="I11" s="10">
        <v>43965</v>
      </c>
      <c r="J11" s="10">
        <v>29830</v>
      </c>
      <c r="K11" s="10">
        <v>12400</v>
      </c>
      <c r="L11" s="10">
        <v>33137.5</v>
      </c>
      <c r="M11" s="3">
        <v>44104.25</v>
      </c>
      <c r="N11" s="2">
        <v>26320</v>
      </c>
      <c r="O11" s="10">
        <v>3500</v>
      </c>
      <c r="P11" s="10">
        <v>12520</v>
      </c>
      <c r="Q11" s="10">
        <v>13000</v>
      </c>
      <c r="R11" s="10">
        <v>10299</v>
      </c>
      <c r="S11" s="10">
        <v>67150</v>
      </c>
      <c r="T11" s="3">
        <v>8190</v>
      </c>
      <c r="U11" s="2">
        <v>13210</v>
      </c>
      <c r="V11" s="10">
        <v>0</v>
      </c>
      <c r="W11" s="10">
        <v>26390</v>
      </c>
      <c r="X11" s="10">
        <v>4490</v>
      </c>
      <c r="Y11" s="10">
        <v>22250</v>
      </c>
      <c r="Z11" s="10">
        <v>8330</v>
      </c>
      <c r="AA11" s="3">
        <v>51000</v>
      </c>
      <c r="AB11" s="2">
        <v>57225</v>
      </c>
      <c r="AC11" s="10">
        <v>5900</v>
      </c>
      <c r="AD11" s="10">
        <v>21110</v>
      </c>
      <c r="AE11" s="10">
        <v>0</v>
      </c>
      <c r="AF11" s="10">
        <v>10920</v>
      </c>
      <c r="AG11" s="10">
        <v>17920</v>
      </c>
      <c r="AH11" s="10">
        <v>0</v>
      </c>
      <c r="AI11" s="3">
        <v>19251</v>
      </c>
      <c r="AK11" s="117">
        <f t="shared" si="7"/>
        <v>577185.75</v>
      </c>
      <c r="AL11" s="110">
        <v>900000</v>
      </c>
      <c r="AM11" s="78">
        <f t="shared" si="8"/>
        <v>0.64131749999999998</v>
      </c>
      <c r="AO11" s="86">
        <v>0</v>
      </c>
      <c r="AP11" s="166">
        <f t="shared" si="9"/>
        <v>0</v>
      </c>
      <c r="AQ11" s="70">
        <f t="shared" si="1"/>
        <v>18618.895161290322</v>
      </c>
      <c r="AR11" s="171">
        <f t="shared" si="2"/>
        <v>29032.258064516129</v>
      </c>
      <c r="AS11" s="69">
        <f t="shared" si="10"/>
        <v>0.64131749999999998</v>
      </c>
      <c r="AT11" s="171">
        <f t="shared" si="3"/>
        <v>0</v>
      </c>
      <c r="AU11" s="78">
        <f t="shared" si="4"/>
        <v>0</v>
      </c>
      <c r="AV11" s="166">
        <f t="shared" si="11"/>
        <v>1</v>
      </c>
      <c r="AW11" s="117">
        <f t="shared" si="5"/>
        <v>577185.75</v>
      </c>
      <c r="AX11" s="78">
        <f t="shared" si="6"/>
        <v>0.64131749999999998</v>
      </c>
    </row>
    <row r="12" spans="1:50" x14ac:dyDescent="0.25">
      <c r="A12" s="156">
        <v>34</v>
      </c>
      <c r="B12" s="18">
        <v>8</v>
      </c>
      <c r="C12" s="88" t="s">
        <v>12</v>
      </c>
      <c r="D12" s="92" t="s">
        <v>11</v>
      </c>
      <c r="E12" s="10">
        <v>0</v>
      </c>
      <c r="F12" s="10">
        <v>0</v>
      </c>
      <c r="G12" s="2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3">
        <v>0</v>
      </c>
      <c r="N12" s="2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3">
        <v>31630</v>
      </c>
      <c r="U12" s="2">
        <v>5790</v>
      </c>
      <c r="V12" s="10">
        <v>10030</v>
      </c>
      <c r="W12" s="10">
        <v>19772</v>
      </c>
      <c r="X12" s="10">
        <v>27654</v>
      </c>
      <c r="Y12" s="10">
        <v>7410</v>
      </c>
      <c r="Z12" s="10">
        <v>17914</v>
      </c>
      <c r="AA12" s="3">
        <v>22460</v>
      </c>
      <c r="AB12" s="2">
        <v>8080</v>
      </c>
      <c r="AC12" s="10">
        <v>26442</v>
      </c>
      <c r="AD12" s="10">
        <v>6380</v>
      </c>
      <c r="AE12" s="10">
        <v>6044</v>
      </c>
      <c r="AF12" s="10">
        <v>13604</v>
      </c>
      <c r="AG12" s="10">
        <v>16053</v>
      </c>
      <c r="AH12" s="10">
        <v>24560</v>
      </c>
      <c r="AI12" s="3">
        <v>13800</v>
      </c>
      <c r="AK12" s="117">
        <f t="shared" si="7"/>
        <v>257623</v>
      </c>
      <c r="AL12" s="110">
        <v>750000</v>
      </c>
      <c r="AM12" s="78">
        <f t="shared" si="8"/>
        <v>0.34349733333333332</v>
      </c>
      <c r="AO12" s="86">
        <v>0</v>
      </c>
      <c r="AP12" s="166">
        <f t="shared" si="9"/>
        <v>0</v>
      </c>
      <c r="AQ12" s="70">
        <f t="shared" si="1"/>
        <v>8310.4193548387102</v>
      </c>
      <c r="AR12" s="171">
        <f t="shared" si="2"/>
        <v>24193.548387096773</v>
      </c>
      <c r="AS12" s="69">
        <f t="shared" si="10"/>
        <v>0.34349733333333338</v>
      </c>
      <c r="AT12" s="171">
        <f t="shared" si="3"/>
        <v>0</v>
      </c>
      <c r="AU12" s="78">
        <f t="shared" si="4"/>
        <v>0</v>
      </c>
      <c r="AV12" s="166">
        <f t="shared" si="11"/>
        <v>1</v>
      </c>
      <c r="AW12" s="117">
        <f t="shared" si="5"/>
        <v>257623.00000000003</v>
      </c>
      <c r="AX12" s="78">
        <f t="shared" si="6"/>
        <v>0.34349733333333338</v>
      </c>
    </row>
    <row r="13" spans="1:50" x14ac:dyDescent="0.25">
      <c r="A13" s="156">
        <v>14</v>
      </c>
      <c r="B13" s="18">
        <v>9</v>
      </c>
      <c r="C13" s="88" t="s">
        <v>10</v>
      </c>
      <c r="D13" s="92" t="s">
        <v>7</v>
      </c>
      <c r="E13" s="10">
        <v>10160</v>
      </c>
      <c r="F13" s="10">
        <v>5930</v>
      </c>
      <c r="G13" s="2">
        <v>9110</v>
      </c>
      <c r="H13" s="10">
        <v>15870</v>
      </c>
      <c r="I13" s="10">
        <v>1290</v>
      </c>
      <c r="J13" s="10">
        <v>6860</v>
      </c>
      <c r="K13" s="10">
        <v>6188</v>
      </c>
      <c r="L13" s="10">
        <v>22898</v>
      </c>
      <c r="M13" s="3">
        <v>2248</v>
      </c>
      <c r="N13" s="2">
        <v>1060</v>
      </c>
      <c r="O13" s="10">
        <v>4270</v>
      </c>
      <c r="P13" s="10">
        <v>3650</v>
      </c>
      <c r="Q13" s="10">
        <v>6730</v>
      </c>
      <c r="R13" s="10">
        <v>1060</v>
      </c>
      <c r="S13" s="10">
        <v>5740</v>
      </c>
      <c r="T13" s="3">
        <v>0</v>
      </c>
      <c r="U13" s="2">
        <v>1060</v>
      </c>
      <c r="V13" s="10">
        <v>4800</v>
      </c>
      <c r="W13" s="10">
        <v>4750</v>
      </c>
      <c r="X13" s="10">
        <v>0</v>
      </c>
      <c r="Y13" s="10">
        <v>1670</v>
      </c>
      <c r="Z13" s="10">
        <v>4700</v>
      </c>
      <c r="AA13" s="3">
        <v>28164</v>
      </c>
      <c r="AB13" s="2">
        <v>2740</v>
      </c>
      <c r="AC13" s="10">
        <v>8492</v>
      </c>
      <c r="AD13" s="10">
        <v>2403</v>
      </c>
      <c r="AE13" s="10">
        <v>10635</v>
      </c>
      <c r="AF13" s="10">
        <v>5519</v>
      </c>
      <c r="AG13" s="10">
        <v>4624</v>
      </c>
      <c r="AH13" s="10">
        <v>4950</v>
      </c>
      <c r="AI13" s="3">
        <v>8713</v>
      </c>
      <c r="AK13" s="117">
        <f t="shared" si="7"/>
        <v>196284</v>
      </c>
      <c r="AL13" s="110">
        <v>400000</v>
      </c>
      <c r="AM13" s="78">
        <f t="shared" si="8"/>
        <v>0.49070999999999998</v>
      </c>
      <c r="AO13" s="86">
        <v>356360</v>
      </c>
      <c r="AP13" s="166">
        <f t="shared" si="9"/>
        <v>1</v>
      </c>
      <c r="AQ13" s="70">
        <f t="shared" si="1"/>
        <v>6331.7419354838712</v>
      </c>
      <c r="AR13" s="171">
        <f t="shared" si="2"/>
        <v>12903.225806451614</v>
      </c>
      <c r="AS13" s="69">
        <f t="shared" si="10"/>
        <v>0.49070999999999998</v>
      </c>
      <c r="AT13" s="171">
        <f t="shared" si="3"/>
        <v>11495.483870967742</v>
      </c>
      <c r="AU13" s="78">
        <f t="shared" si="4"/>
        <v>-0.44919744079021218</v>
      </c>
      <c r="AV13" s="166">
        <f t="shared" si="11"/>
        <v>1</v>
      </c>
      <c r="AW13" s="117">
        <f t="shared" si="5"/>
        <v>196284</v>
      </c>
      <c r="AX13" s="78">
        <f t="shared" si="6"/>
        <v>0.49070999999999998</v>
      </c>
    </row>
    <row r="14" spans="1:50" x14ac:dyDescent="0.25">
      <c r="A14" s="156">
        <v>98</v>
      </c>
      <c r="B14" s="18">
        <v>10</v>
      </c>
      <c r="C14" s="88" t="s">
        <v>561</v>
      </c>
      <c r="D14" s="92" t="s">
        <v>562</v>
      </c>
      <c r="E14" s="10">
        <v>-4970</v>
      </c>
      <c r="F14" s="10">
        <v>0</v>
      </c>
      <c r="G14" s="2">
        <v>6303.5</v>
      </c>
      <c r="H14" s="10">
        <v>-4263</v>
      </c>
      <c r="I14" s="10">
        <v>-2065</v>
      </c>
      <c r="J14" s="10">
        <v>0</v>
      </c>
      <c r="K14" s="10">
        <v>-4970</v>
      </c>
      <c r="L14" s="10">
        <v>4438</v>
      </c>
      <c r="M14" s="3">
        <v>0</v>
      </c>
      <c r="N14" s="2">
        <v>0</v>
      </c>
      <c r="O14" s="10">
        <v>17171</v>
      </c>
      <c r="P14" s="10">
        <v>-2933</v>
      </c>
      <c r="Q14" s="10">
        <v>2331</v>
      </c>
      <c r="R14" s="10">
        <v>19761</v>
      </c>
      <c r="S14" s="10">
        <v>0</v>
      </c>
      <c r="T14" s="3">
        <v>0</v>
      </c>
      <c r="U14" s="2">
        <v>11935</v>
      </c>
      <c r="V14" s="10">
        <v>4655</v>
      </c>
      <c r="W14" s="10">
        <v>4011</v>
      </c>
      <c r="X14" s="10">
        <v>5656</v>
      </c>
      <c r="Y14" s="10">
        <v>34528</v>
      </c>
      <c r="Z14" s="10">
        <v>12782</v>
      </c>
      <c r="AA14" s="3">
        <v>0</v>
      </c>
      <c r="AB14" s="2">
        <v>15323</v>
      </c>
      <c r="AC14" s="10">
        <v>0</v>
      </c>
      <c r="AD14" s="10">
        <v>0</v>
      </c>
      <c r="AE14" s="10">
        <v>11634</v>
      </c>
      <c r="AF14" s="10">
        <v>-26551</v>
      </c>
      <c r="AG14" s="10">
        <v>-2296</v>
      </c>
      <c r="AH14" s="10">
        <v>0</v>
      </c>
      <c r="AI14" s="3">
        <v>-21420</v>
      </c>
      <c r="AK14" s="117">
        <f t="shared" ref="AK14" si="12">SUM(E14:AI14)</f>
        <v>81060.5</v>
      </c>
      <c r="AL14" s="110">
        <f>$AK14</f>
        <v>81060.5</v>
      </c>
      <c r="AM14" s="78">
        <f>IF(AL14&lt;&gt;0,AK14/AL14,0)</f>
        <v>1</v>
      </c>
      <c r="AO14" s="86">
        <v>126434</v>
      </c>
      <c r="AP14" s="166">
        <f t="shared" si="9"/>
        <v>1</v>
      </c>
      <c r="AQ14" s="70">
        <f t="shared" ref="AQ14" si="13">AVERAGE(E14:AI14)</f>
        <v>2614.8548387096776</v>
      </c>
      <c r="AR14" s="171">
        <f t="shared" ref="AR14" si="14">AL14/$AR$2</f>
        <v>2614.8548387096776</v>
      </c>
      <c r="AS14" s="69">
        <f t="shared" ref="AS14" si="15">IF(AR14&lt;&gt;0,AQ14/AR14,0)</f>
        <v>1</v>
      </c>
      <c r="AT14" s="171">
        <f t="shared" ref="AT14" si="16">AO14/$AR$2</f>
        <v>4078.516129032258</v>
      </c>
      <c r="AU14" s="78">
        <f t="shared" si="4"/>
        <v>-0.35887103152632993</v>
      </c>
      <c r="AV14" s="166">
        <f t="shared" si="11"/>
        <v>1</v>
      </c>
      <c r="AW14" s="117">
        <f>$AK14</f>
        <v>81060.5</v>
      </c>
      <c r="AX14" s="78">
        <f t="shared" si="6"/>
        <v>1</v>
      </c>
    </row>
    <row r="15" spans="1:50" x14ac:dyDescent="0.25">
      <c r="B15" s="109"/>
      <c r="C15" s="89"/>
      <c r="D15" s="68"/>
      <c r="E15" s="105"/>
      <c r="F15" s="105"/>
      <c r="G15" s="106"/>
      <c r="H15" s="105"/>
      <c r="I15" s="105"/>
      <c r="J15" s="105"/>
      <c r="K15" s="105"/>
      <c r="L15" s="105"/>
      <c r="M15" s="107"/>
      <c r="N15" s="106"/>
      <c r="O15" s="105"/>
      <c r="P15" s="105"/>
      <c r="Q15" s="105"/>
      <c r="R15" s="105"/>
      <c r="S15" s="105"/>
      <c r="T15" s="107"/>
      <c r="U15" s="106"/>
      <c r="V15" s="105"/>
      <c r="W15" s="105"/>
      <c r="X15" s="105"/>
      <c r="Y15" s="105"/>
      <c r="Z15" s="105"/>
      <c r="AA15" s="107"/>
      <c r="AB15" s="106"/>
      <c r="AC15" s="105"/>
      <c r="AD15" s="105"/>
      <c r="AE15" s="105"/>
      <c r="AF15" s="105"/>
      <c r="AG15" s="105"/>
      <c r="AH15" s="105"/>
      <c r="AI15" s="107"/>
      <c r="AK15" s="118"/>
      <c r="AL15" s="111"/>
      <c r="AM15" s="79"/>
      <c r="AO15" s="86"/>
      <c r="AP15" s="166"/>
      <c r="AQ15" s="67"/>
      <c r="AR15" s="20"/>
      <c r="AS15" s="21"/>
      <c r="AT15" s="20"/>
      <c r="AU15" s="79"/>
      <c r="AV15" s="166"/>
      <c r="AW15" s="118"/>
      <c r="AX15" s="79"/>
    </row>
    <row r="16" spans="1:50" ht="15.75" thickBot="1" x14ac:dyDescent="0.3">
      <c r="B16" s="23"/>
      <c r="C16" s="94"/>
      <c r="D16" s="95" t="s">
        <v>461</v>
      </c>
      <c r="E16" s="129">
        <f t="shared" ref="E16:AH16" si="17">SUM(E5:E15)</f>
        <v>145513</v>
      </c>
      <c r="F16" s="130">
        <f t="shared" si="17"/>
        <v>207859</v>
      </c>
      <c r="G16" s="131">
        <f t="shared" si="17"/>
        <v>153288.5</v>
      </c>
      <c r="H16" s="129">
        <f t="shared" si="17"/>
        <v>91697</v>
      </c>
      <c r="I16" s="129">
        <f t="shared" si="17"/>
        <v>126820</v>
      </c>
      <c r="J16" s="129">
        <f t="shared" si="17"/>
        <v>152670</v>
      </c>
      <c r="K16" s="129">
        <f t="shared" si="17"/>
        <v>114474</v>
      </c>
      <c r="L16" s="129">
        <f t="shared" si="17"/>
        <v>269878.5</v>
      </c>
      <c r="M16" s="130">
        <f t="shared" si="17"/>
        <v>203073.25</v>
      </c>
      <c r="N16" s="131">
        <f t="shared" si="17"/>
        <v>109274</v>
      </c>
      <c r="O16" s="129">
        <f t="shared" si="17"/>
        <v>91981</v>
      </c>
      <c r="P16" s="129">
        <f t="shared" si="17"/>
        <v>164797</v>
      </c>
      <c r="Q16" s="129">
        <f t="shared" si="17"/>
        <v>119571</v>
      </c>
      <c r="R16" s="129">
        <f t="shared" si="17"/>
        <v>163030</v>
      </c>
      <c r="S16" s="129">
        <f t="shared" si="17"/>
        <v>235059</v>
      </c>
      <c r="T16" s="130">
        <f t="shared" si="17"/>
        <v>229016</v>
      </c>
      <c r="U16" s="131">
        <f t="shared" si="17"/>
        <v>79305</v>
      </c>
      <c r="V16" s="129">
        <f t="shared" si="17"/>
        <v>117085</v>
      </c>
      <c r="W16" s="129">
        <f t="shared" si="17"/>
        <v>111713</v>
      </c>
      <c r="X16" s="129">
        <f t="shared" si="17"/>
        <v>117404</v>
      </c>
      <c r="Y16" s="129">
        <f t="shared" si="17"/>
        <v>244057</v>
      </c>
      <c r="Z16" s="129">
        <f t="shared" si="17"/>
        <v>133306</v>
      </c>
      <c r="AA16" s="130">
        <f t="shared" si="17"/>
        <v>308782.3</v>
      </c>
      <c r="AB16" s="131">
        <f t="shared" si="17"/>
        <v>191894</v>
      </c>
      <c r="AC16" s="129">
        <f t="shared" si="17"/>
        <v>141990</v>
      </c>
      <c r="AD16" s="129">
        <f t="shared" si="17"/>
        <v>64443</v>
      </c>
      <c r="AE16" s="129">
        <f t="shared" si="17"/>
        <v>107515</v>
      </c>
      <c r="AF16" s="129">
        <f t="shared" si="17"/>
        <v>164008</v>
      </c>
      <c r="AG16" s="129">
        <f t="shared" si="17"/>
        <v>173532</v>
      </c>
      <c r="AH16" s="129">
        <f t="shared" si="17"/>
        <v>113599</v>
      </c>
      <c r="AI16" s="130">
        <f>SUM(AI5:AI15)</f>
        <v>102439.5</v>
      </c>
      <c r="AK16" s="119">
        <f>SUM(AK5:AK15)</f>
        <v>4749074.05</v>
      </c>
      <c r="AL16" s="112">
        <f>SUM(AL5:AL15)</f>
        <v>7801060.5</v>
      </c>
      <c r="AM16" s="80">
        <f>IF(AL16&lt;&gt;0,AK16/AL16,0)</f>
        <v>0.60877287773886635</v>
      </c>
      <c r="AO16" s="135">
        <f>SUM(AO5:AO13)</f>
        <v>2810156</v>
      </c>
      <c r="AP16" s="166"/>
      <c r="AQ16" s="113">
        <f>AVERAGE(E16:AI16)</f>
        <v>153195.9370967742</v>
      </c>
      <c r="AR16" s="114">
        <f>AL16/$AR$2</f>
        <v>251647.11290322582</v>
      </c>
      <c r="AS16" s="115">
        <f>IF(AR16&lt;&gt;0,AQ16/AR16,0)</f>
        <v>0.60877287773886635</v>
      </c>
      <c r="AT16" s="114">
        <f t="shared" ref="AT16" si="18">AO16/$AR$2</f>
        <v>90650.193548387091</v>
      </c>
      <c r="AU16" s="80">
        <f>IFERROR(SUMPRODUCT($AP5:$AP14,$AV5:$AV14,AW5:AW14)/SUMPRODUCT($AP5:$AP14,$AV5:$AV14,AO5:AO14)-1,0)</f>
        <v>-0.35518492537262603</v>
      </c>
      <c r="AV16" s="166"/>
      <c r="AW16" s="119">
        <f>SUM(AW5:AW15)</f>
        <v>4749074.05</v>
      </c>
      <c r="AX16" s="80">
        <f>IF(AL16&lt;&gt;0,AW16/AL16,0)</f>
        <v>0.60877287773886635</v>
      </c>
    </row>
    <row r="17" spans="1:50" ht="5.0999999999999996" customHeight="1" thickBot="1" x14ac:dyDescent="0.3">
      <c r="D17" s="128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K17" s="125"/>
      <c r="AL17" s="125"/>
      <c r="AM17" s="123"/>
      <c r="AO17" s="124"/>
      <c r="AP17" s="157"/>
      <c r="AQ17" s="126"/>
      <c r="AR17" s="126"/>
      <c r="AS17" s="127"/>
      <c r="AT17" s="126"/>
      <c r="AU17" s="123"/>
      <c r="AV17" s="170"/>
      <c r="AW17" s="125"/>
      <c r="AX17" s="123"/>
    </row>
    <row r="18" spans="1:50" s="17" customFormat="1" ht="45" customHeight="1" thickBot="1" x14ac:dyDescent="0.3">
      <c r="A18" s="157"/>
      <c r="B18" s="90" t="str">
        <f t="shared" ref="B18:AI18" si="19">B4</f>
        <v>N</v>
      </c>
      <c r="C18" s="91" t="str">
        <f t="shared" si="19"/>
        <v>Brand</v>
      </c>
      <c r="D18" s="102" t="str">
        <f t="shared" si="19"/>
        <v>Stores</v>
      </c>
      <c r="E18" s="28">
        <f t="shared" si="19"/>
        <v>1</v>
      </c>
      <c r="F18" s="74">
        <f t="shared" si="19"/>
        <v>2</v>
      </c>
      <c r="G18" s="28">
        <f t="shared" si="19"/>
        <v>3</v>
      </c>
      <c r="H18" s="28">
        <f t="shared" si="19"/>
        <v>4</v>
      </c>
      <c r="I18" s="28">
        <f t="shared" si="19"/>
        <v>5</v>
      </c>
      <c r="J18" s="28">
        <f t="shared" si="19"/>
        <v>6</v>
      </c>
      <c r="K18" s="28">
        <f t="shared" si="19"/>
        <v>7</v>
      </c>
      <c r="L18" s="28">
        <f t="shared" si="19"/>
        <v>8</v>
      </c>
      <c r="M18" s="28">
        <f t="shared" si="19"/>
        <v>9</v>
      </c>
      <c r="N18" s="73">
        <f t="shared" si="19"/>
        <v>10</v>
      </c>
      <c r="O18" s="28">
        <f t="shared" si="19"/>
        <v>11</v>
      </c>
      <c r="P18" s="28">
        <f t="shared" si="19"/>
        <v>12</v>
      </c>
      <c r="Q18" s="28">
        <f t="shared" si="19"/>
        <v>13</v>
      </c>
      <c r="R18" s="28">
        <f t="shared" si="19"/>
        <v>14</v>
      </c>
      <c r="S18" s="28">
        <f t="shared" si="19"/>
        <v>15</v>
      </c>
      <c r="T18" s="74">
        <f t="shared" si="19"/>
        <v>16</v>
      </c>
      <c r="U18" s="73">
        <f t="shared" si="19"/>
        <v>17</v>
      </c>
      <c r="V18" s="28">
        <f t="shared" si="19"/>
        <v>18</v>
      </c>
      <c r="W18" s="28">
        <f t="shared" si="19"/>
        <v>19</v>
      </c>
      <c r="X18" s="28">
        <f t="shared" si="19"/>
        <v>20</v>
      </c>
      <c r="Y18" s="28">
        <f t="shared" si="19"/>
        <v>21</v>
      </c>
      <c r="Z18" s="28">
        <f t="shared" si="19"/>
        <v>22</v>
      </c>
      <c r="AA18" s="74">
        <f t="shared" si="19"/>
        <v>23</v>
      </c>
      <c r="AB18" s="28">
        <f t="shared" si="19"/>
        <v>24</v>
      </c>
      <c r="AC18" s="28">
        <f t="shared" si="19"/>
        <v>25</v>
      </c>
      <c r="AD18" s="28">
        <f t="shared" si="19"/>
        <v>26</v>
      </c>
      <c r="AE18" s="28">
        <f t="shared" si="19"/>
        <v>27</v>
      </c>
      <c r="AF18" s="28">
        <f t="shared" si="19"/>
        <v>28</v>
      </c>
      <c r="AG18" s="28">
        <f t="shared" si="19"/>
        <v>29</v>
      </c>
      <c r="AH18" s="28">
        <f t="shared" si="19"/>
        <v>30</v>
      </c>
      <c r="AI18" s="74">
        <f t="shared" si="19"/>
        <v>31</v>
      </c>
      <c r="AJ18" s="16"/>
      <c r="AK18" s="82" t="s">
        <v>274</v>
      </c>
      <c r="AL18" s="83" t="s">
        <v>275</v>
      </c>
      <c r="AM18" s="84" t="s">
        <v>276</v>
      </c>
      <c r="AN18" s="16"/>
      <c r="AO18" s="75" t="s">
        <v>467</v>
      </c>
      <c r="AP18" s="166" t="e">
        <f>SIGN(AO18)</f>
        <v>#VALUE!</v>
      </c>
      <c r="AQ18" s="98" t="s">
        <v>277</v>
      </c>
      <c r="AR18" s="99" t="s">
        <v>278</v>
      </c>
      <c r="AS18" s="100" t="s">
        <v>279</v>
      </c>
      <c r="AT18" s="99" t="s">
        <v>280</v>
      </c>
      <c r="AU18" s="101" t="s">
        <v>280</v>
      </c>
      <c r="AV18" s="166" t="e">
        <f>SIGN(AW18)</f>
        <v>#VALUE!</v>
      </c>
      <c r="AW18" s="98" t="s">
        <v>464</v>
      </c>
      <c r="AX18" s="101" t="s">
        <v>460</v>
      </c>
    </row>
    <row r="19" spans="1:50" x14ac:dyDescent="0.25">
      <c r="A19" s="156">
        <v>12</v>
      </c>
      <c r="B19" s="96">
        <f t="shared" ref="B19:D28" si="20">B5</f>
        <v>1</v>
      </c>
      <c r="C19" s="97" t="str">
        <f t="shared" si="20"/>
        <v>8BAGS</v>
      </c>
      <c r="D19" s="108" t="str">
        <f t="shared" si="20"/>
        <v>8BAGS Київ ТЦ "Ривер Молл"</v>
      </c>
      <c r="E19" s="5">
        <f t="shared" ref="E19:AI19" si="21">IFERROR(E5/E$31,0)</f>
        <v>317.60000000000002</v>
      </c>
      <c r="F19" s="5">
        <f t="shared" si="21"/>
        <v>919.04</v>
      </c>
      <c r="G19" s="4">
        <f t="shared" si="21"/>
        <v>606.13333333333333</v>
      </c>
      <c r="H19" s="5">
        <f t="shared" si="21"/>
        <v>340.26666666666665</v>
      </c>
      <c r="I19" s="5">
        <f t="shared" si="21"/>
        <v>1013.3333333333334</v>
      </c>
      <c r="J19" s="5">
        <f t="shared" si="21"/>
        <v>597.06666666666672</v>
      </c>
      <c r="K19" s="5">
        <f t="shared" si="21"/>
        <v>808.69333333333338</v>
      </c>
      <c r="L19" s="5">
        <f t="shared" si="21"/>
        <v>1462.24</v>
      </c>
      <c r="M19" s="9">
        <f t="shared" si="21"/>
        <v>923.73333333333335</v>
      </c>
      <c r="N19" s="4">
        <f t="shared" si="21"/>
        <v>1055.44</v>
      </c>
      <c r="O19" s="5">
        <f t="shared" si="21"/>
        <v>785.86666666666667</v>
      </c>
      <c r="P19" s="5">
        <f t="shared" si="21"/>
        <v>666.66666666666663</v>
      </c>
      <c r="Q19" s="5">
        <f t="shared" si="21"/>
        <v>136.26666666666668</v>
      </c>
      <c r="R19" s="5">
        <f t="shared" si="21"/>
        <v>1328.9333333333334</v>
      </c>
      <c r="S19" s="5">
        <f t="shared" si="21"/>
        <v>1433.3066666666666</v>
      </c>
      <c r="T19" s="9">
        <f t="shared" si="21"/>
        <v>747.25333333333333</v>
      </c>
      <c r="U19" s="4">
        <f t="shared" si="21"/>
        <v>210.13333333333333</v>
      </c>
      <c r="V19" s="5">
        <f t="shared" si="21"/>
        <v>329.33333333333331</v>
      </c>
      <c r="W19" s="5">
        <f t="shared" si="21"/>
        <v>370.66666666666669</v>
      </c>
      <c r="X19" s="5">
        <f t="shared" si="21"/>
        <v>634.93333333333328</v>
      </c>
      <c r="Y19" s="5">
        <f t="shared" si="21"/>
        <v>521.86666666666667</v>
      </c>
      <c r="Z19" s="5">
        <f t="shared" si="21"/>
        <v>592.79999999999995</v>
      </c>
      <c r="AA19" s="9">
        <f t="shared" si="21"/>
        <v>1899.1466666666668</v>
      </c>
      <c r="AB19" s="4">
        <f t="shared" si="21"/>
        <v>508.56</v>
      </c>
      <c r="AC19" s="5">
        <f t="shared" si="21"/>
        <v>794.77333333333331</v>
      </c>
      <c r="AD19" s="5">
        <f t="shared" si="21"/>
        <v>361.06666666666666</v>
      </c>
      <c r="AE19" s="5">
        <f t="shared" si="21"/>
        <v>611.86666666666667</v>
      </c>
      <c r="AF19" s="5">
        <f t="shared" si="21"/>
        <v>1534.1333333333334</v>
      </c>
      <c r="AG19" s="5">
        <f t="shared" si="21"/>
        <v>1375.3066666666666</v>
      </c>
      <c r="AH19" s="5">
        <f t="shared" si="21"/>
        <v>834.5333333333333</v>
      </c>
      <c r="AI19" s="9">
        <f t="shared" si="21"/>
        <v>917.57333333333338</v>
      </c>
      <c r="AK19" s="132">
        <f>SUM(E19:AI19)</f>
        <v>24638.533333333333</v>
      </c>
      <c r="AL19" s="133">
        <f t="shared" ref="AL19:AL28" si="22">IF(AL$31&lt;&gt;0,AL5/AL$31,0)</f>
        <v>26666.666666666668</v>
      </c>
      <c r="AM19" s="134">
        <f>IF(AL19&lt;&gt;0,AK19/AL19,0)</f>
        <v>0.92394499999999991</v>
      </c>
      <c r="AO19" s="120">
        <f t="shared" ref="AO19:AO28" si="23">IF(AO$31&lt;&gt;0,AO5/AO$31,0)</f>
        <v>23574.48</v>
      </c>
      <c r="AP19" s="166">
        <f t="shared" ref="AP19:AP28" si="24">SIGN(AO19)</f>
        <v>1</v>
      </c>
      <c r="AQ19" s="136">
        <f t="shared" ref="AQ19:AQ27" si="25">AVERAGE(E19:AI19)</f>
        <v>794.79139784946233</v>
      </c>
      <c r="AR19" s="137">
        <f>AL19/$AR$2</f>
        <v>860.21505376344089</v>
      </c>
      <c r="AS19" s="138">
        <f>IF(AR19&lt;&gt;0,AQ19/AR19,0)</f>
        <v>0.92394499999999991</v>
      </c>
      <c r="AT19" s="137">
        <f>AO19/$AR$2</f>
        <v>760.46709677419358</v>
      </c>
      <c r="AU19" s="134">
        <f t="shared" ref="AU19:AU28" si="26">IFERROR(AW19/AO19-1,0)</f>
        <v>4.5135813529432633E-2</v>
      </c>
      <c r="AV19" s="166">
        <f t="shared" ref="AV19:AV28" si="27">SIGN(AW19)</f>
        <v>1</v>
      </c>
      <c r="AW19" s="132">
        <f t="shared" ref="AW19:AW28" si="28">IF($AK$16&lt;&gt;0,AW5/$AK$16*$AK$30,0)</f>
        <v>24638.533333333336</v>
      </c>
      <c r="AX19" s="134">
        <f t="shared" ref="AX19:AX27" si="29">IF(AL19&lt;&gt;0,AW19/AL19,0)</f>
        <v>0.92394500000000013</v>
      </c>
    </row>
    <row r="20" spans="1:50" x14ac:dyDescent="0.25">
      <c r="A20" s="156">
        <v>15</v>
      </c>
      <c r="B20" s="18">
        <f t="shared" si="20"/>
        <v>2</v>
      </c>
      <c r="C20" s="88" t="str">
        <f t="shared" si="20"/>
        <v>8BAGS</v>
      </c>
      <c r="D20" s="92" t="str">
        <f t="shared" si="20"/>
        <v>8BAGS Київ ТЦ "Гулливер"</v>
      </c>
      <c r="E20" s="10">
        <f t="shared" ref="E20:AI20" si="30">IFERROR(E6/E$31,0)</f>
        <v>696</v>
      </c>
      <c r="F20" s="10">
        <f t="shared" si="30"/>
        <v>1542.6666666666667</v>
      </c>
      <c r="G20" s="2">
        <f t="shared" si="30"/>
        <v>1488.2666666666667</v>
      </c>
      <c r="H20" s="10">
        <f t="shared" si="30"/>
        <v>324.26666666666665</v>
      </c>
      <c r="I20" s="10">
        <f t="shared" si="30"/>
        <v>683.4666666666667</v>
      </c>
      <c r="J20" s="10">
        <f t="shared" si="30"/>
        <v>775.2</v>
      </c>
      <c r="K20" s="10">
        <f t="shared" si="30"/>
        <v>1032.5333333333333</v>
      </c>
      <c r="L20" s="10">
        <f t="shared" si="30"/>
        <v>1289.3866666666668</v>
      </c>
      <c r="M20" s="3">
        <f t="shared" si="30"/>
        <v>569.6</v>
      </c>
      <c r="N20" s="2">
        <f t="shared" si="30"/>
        <v>478.66666666666669</v>
      </c>
      <c r="O20" s="10">
        <f t="shared" si="30"/>
        <v>323.2</v>
      </c>
      <c r="P20" s="10">
        <f t="shared" si="30"/>
        <v>872.26666666666665</v>
      </c>
      <c r="Q20" s="10">
        <f t="shared" si="30"/>
        <v>186.66666666666666</v>
      </c>
      <c r="R20" s="10">
        <f t="shared" si="30"/>
        <v>410.66666666666669</v>
      </c>
      <c r="S20" s="10">
        <f t="shared" si="30"/>
        <v>774.4</v>
      </c>
      <c r="T20" s="3">
        <f t="shared" si="30"/>
        <v>438.66666666666669</v>
      </c>
      <c r="U20" s="2">
        <f t="shared" si="30"/>
        <v>522.93333333333328</v>
      </c>
      <c r="V20" s="10">
        <f t="shared" si="30"/>
        <v>635.20000000000005</v>
      </c>
      <c r="W20" s="10">
        <f t="shared" si="30"/>
        <v>539.20000000000005</v>
      </c>
      <c r="X20" s="10">
        <f t="shared" si="30"/>
        <v>432</v>
      </c>
      <c r="Y20" s="10">
        <f t="shared" si="30"/>
        <v>818.93333333333328</v>
      </c>
      <c r="Z20" s="10">
        <f t="shared" si="30"/>
        <v>497.6</v>
      </c>
      <c r="AA20" s="3">
        <f t="shared" si="30"/>
        <v>464.26666666666665</v>
      </c>
      <c r="AB20" s="2">
        <f t="shared" si="30"/>
        <v>685.76</v>
      </c>
      <c r="AC20" s="10">
        <f t="shared" si="30"/>
        <v>0</v>
      </c>
      <c r="AD20" s="10">
        <f t="shared" si="30"/>
        <v>296</v>
      </c>
      <c r="AE20" s="10">
        <f t="shared" si="30"/>
        <v>44.8</v>
      </c>
      <c r="AF20" s="10">
        <f t="shared" si="30"/>
        <v>853.06666666666672</v>
      </c>
      <c r="AG20" s="10">
        <f t="shared" si="30"/>
        <v>128.80000000000001</v>
      </c>
      <c r="AH20" s="10">
        <f t="shared" si="30"/>
        <v>531.20000000000005</v>
      </c>
      <c r="AI20" s="3">
        <f t="shared" si="30"/>
        <v>124.8</v>
      </c>
      <c r="AK20" s="117">
        <f t="shared" ref="AK20:AK27" si="31">SUM(E20:AI20)</f>
        <v>18460.479999999996</v>
      </c>
      <c r="AL20" s="110">
        <f t="shared" si="22"/>
        <v>40000</v>
      </c>
      <c r="AM20" s="78">
        <f t="shared" ref="AM20:AM27" si="32">IF(AL20&lt;&gt;0,AK20/AL20,0)</f>
        <v>0.46151199999999992</v>
      </c>
      <c r="AO20" s="86">
        <f t="shared" si="23"/>
        <v>41860.080000000002</v>
      </c>
      <c r="AP20" s="166">
        <f t="shared" si="24"/>
        <v>1</v>
      </c>
      <c r="AQ20" s="70">
        <f t="shared" si="25"/>
        <v>595.49935483870956</v>
      </c>
      <c r="AR20" s="19">
        <f t="shared" ref="AR20:AR27" si="33">AL20/$AR$2</f>
        <v>1290.3225806451612</v>
      </c>
      <c r="AS20" s="69">
        <f t="shared" ref="AS20:AS27" si="34">IF(AR20&lt;&gt;0,AQ20/AR20,0)</f>
        <v>0.46151199999999992</v>
      </c>
      <c r="AT20" s="19">
        <f>AO20/$AR$2</f>
        <v>1350.3251612903227</v>
      </c>
      <c r="AU20" s="78">
        <f t="shared" si="26"/>
        <v>-0.55899558720384679</v>
      </c>
      <c r="AV20" s="166">
        <f t="shared" si="27"/>
        <v>1</v>
      </c>
      <c r="AW20" s="117">
        <f t="shared" si="28"/>
        <v>18460.48</v>
      </c>
      <c r="AX20" s="78">
        <f t="shared" si="29"/>
        <v>0.46151199999999998</v>
      </c>
    </row>
    <row r="21" spans="1:50" x14ac:dyDescent="0.25">
      <c r="A21" s="156">
        <v>32</v>
      </c>
      <c r="B21" s="18">
        <f t="shared" si="20"/>
        <v>3</v>
      </c>
      <c r="C21" s="88" t="str">
        <f t="shared" si="20"/>
        <v>8BAGS</v>
      </c>
      <c r="D21" s="92" t="str">
        <f t="shared" si="20"/>
        <v>8BAGS Київ ТЦ "Океан"</v>
      </c>
      <c r="E21" s="10">
        <f t="shared" ref="E21:AI21" si="35">IFERROR(E7/E$31,0)</f>
        <v>585.86666666666667</v>
      </c>
      <c r="F21" s="10">
        <f t="shared" si="35"/>
        <v>316.26666666666665</v>
      </c>
      <c r="G21" s="2">
        <f t="shared" si="35"/>
        <v>146.13333333333333</v>
      </c>
      <c r="H21" s="10">
        <f t="shared" si="35"/>
        <v>176</v>
      </c>
      <c r="I21" s="10">
        <f t="shared" si="35"/>
        <v>0</v>
      </c>
      <c r="J21" s="10">
        <f t="shared" si="35"/>
        <v>459.2</v>
      </c>
      <c r="K21" s="10">
        <f t="shared" si="35"/>
        <v>142.13333333333333</v>
      </c>
      <c r="L21" s="10">
        <f t="shared" si="35"/>
        <v>129.70666666666668</v>
      </c>
      <c r="M21" s="3">
        <f t="shared" si="35"/>
        <v>285.86666666666667</v>
      </c>
      <c r="N21" s="2">
        <f t="shared" si="35"/>
        <v>0</v>
      </c>
      <c r="O21" s="10">
        <f t="shared" si="35"/>
        <v>122.4</v>
      </c>
      <c r="P21" s="10">
        <f t="shared" si="35"/>
        <v>0</v>
      </c>
      <c r="Q21" s="10">
        <f t="shared" si="35"/>
        <v>397.86666666666667</v>
      </c>
      <c r="R21" s="10">
        <f t="shared" si="35"/>
        <v>0</v>
      </c>
      <c r="S21" s="10">
        <f t="shared" si="35"/>
        <v>276</v>
      </c>
      <c r="T21" s="3">
        <f t="shared" si="35"/>
        <v>707.73333333333335</v>
      </c>
      <c r="U21" s="2">
        <f t="shared" si="35"/>
        <v>168.26666666666668</v>
      </c>
      <c r="V21" s="10">
        <f t="shared" si="35"/>
        <v>123.2</v>
      </c>
      <c r="W21" s="10">
        <f t="shared" si="35"/>
        <v>0</v>
      </c>
      <c r="X21" s="10">
        <f t="shared" si="35"/>
        <v>0</v>
      </c>
      <c r="Y21" s="10">
        <f t="shared" si="35"/>
        <v>87.733333333333334</v>
      </c>
      <c r="Z21" s="10">
        <f t="shared" si="35"/>
        <v>405.06666666666666</v>
      </c>
      <c r="AA21" s="3">
        <f t="shared" si="35"/>
        <v>128</v>
      </c>
      <c r="AB21" s="2">
        <f t="shared" si="35"/>
        <v>0</v>
      </c>
      <c r="AC21" s="10">
        <f t="shared" si="35"/>
        <v>62.666666666666664</v>
      </c>
      <c r="AD21" s="10">
        <f t="shared" si="35"/>
        <v>0</v>
      </c>
      <c r="AE21" s="10">
        <f t="shared" si="35"/>
        <v>0</v>
      </c>
      <c r="AF21" s="10">
        <f t="shared" si="35"/>
        <v>263.2</v>
      </c>
      <c r="AG21" s="10">
        <f t="shared" si="35"/>
        <v>55.2</v>
      </c>
      <c r="AH21" s="10">
        <f t="shared" si="35"/>
        <v>0</v>
      </c>
      <c r="AI21" s="3">
        <f t="shared" si="35"/>
        <v>55.2</v>
      </c>
      <c r="AK21" s="117">
        <f t="shared" si="31"/>
        <v>5093.706666666666</v>
      </c>
      <c r="AL21" s="110">
        <f t="shared" si="22"/>
        <v>13333.333333333334</v>
      </c>
      <c r="AM21" s="78">
        <f t="shared" si="32"/>
        <v>0.38202799999999992</v>
      </c>
      <c r="AO21" s="86">
        <f t="shared" si="23"/>
        <v>0</v>
      </c>
      <c r="AP21" s="166">
        <f t="shared" si="24"/>
        <v>0</v>
      </c>
      <c r="AQ21" s="70">
        <f t="shared" si="25"/>
        <v>164.31311827956986</v>
      </c>
      <c r="AR21" s="19">
        <f t="shared" si="33"/>
        <v>430.10752688172045</v>
      </c>
      <c r="AS21" s="69">
        <f t="shared" si="34"/>
        <v>0.38202799999999992</v>
      </c>
      <c r="AT21" s="19">
        <f>AO21/$AR$2</f>
        <v>0</v>
      </c>
      <c r="AU21" s="78">
        <f t="shared" si="26"/>
        <v>0</v>
      </c>
      <c r="AV21" s="166">
        <f t="shared" si="27"/>
        <v>1</v>
      </c>
      <c r="AW21" s="117">
        <f t="shared" si="28"/>
        <v>5093.7066666666669</v>
      </c>
      <c r="AX21" s="78">
        <f t="shared" si="29"/>
        <v>0.38202799999999998</v>
      </c>
    </row>
    <row r="22" spans="1:50" x14ac:dyDescent="0.25">
      <c r="A22" s="156">
        <v>31</v>
      </c>
      <c r="B22" s="18">
        <f t="shared" si="20"/>
        <v>4</v>
      </c>
      <c r="C22" s="88" t="str">
        <f t="shared" si="20"/>
        <v>8BAGS</v>
      </c>
      <c r="D22" s="92" t="str">
        <f t="shared" si="20"/>
        <v>8BAGS Харків</v>
      </c>
      <c r="E22" s="10">
        <f t="shared" ref="E22:AI22" si="36">IFERROR(E8/E$31,0)</f>
        <v>317.04000000000002</v>
      </c>
      <c r="F22" s="10">
        <f t="shared" si="36"/>
        <v>141.33333333333334</v>
      </c>
      <c r="G22" s="2">
        <f t="shared" si="36"/>
        <v>492</v>
      </c>
      <c r="H22" s="10">
        <f t="shared" si="36"/>
        <v>152.80000000000001</v>
      </c>
      <c r="I22" s="10">
        <f t="shared" si="36"/>
        <v>0</v>
      </c>
      <c r="J22" s="10">
        <f t="shared" si="36"/>
        <v>174.13333333333333</v>
      </c>
      <c r="K22" s="10">
        <f t="shared" si="36"/>
        <v>161.6</v>
      </c>
      <c r="L22" s="10">
        <f t="shared" si="36"/>
        <v>292.69333333333333</v>
      </c>
      <c r="M22" s="3">
        <f t="shared" si="36"/>
        <v>664.96</v>
      </c>
      <c r="N22" s="2">
        <f t="shared" si="36"/>
        <v>0</v>
      </c>
      <c r="O22" s="10">
        <f t="shared" si="36"/>
        <v>282.13333333333333</v>
      </c>
      <c r="P22" s="10">
        <f t="shared" si="36"/>
        <v>0</v>
      </c>
      <c r="Q22" s="10">
        <f t="shared" si="36"/>
        <v>0</v>
      </c>
      <c r="R22" s="10">
        <f t="shared" si="36"/>
        <v>337.06666666666666</v>
      </c>
      <c r="S22" s="10">
        <f t="shared" si="36"/>
        <v>0</v>
      </c>
      <c r="T22" s="3">
        <f t="shared" si="36"/>
        <v>0</v>
      </c>
      <c r="U22" s="2">
        <f t="shared" si="36"/>
        <v>0</v>
      </c>
      <c r="V22" s="10">
        <f t="shared" si="36"/>
        <v>0</v>
      </c>
      <c r="W22" s="10">
        <f t="shared" si="36"/>
        <v>0</v>
      </c>
      <c r="X22" s="10">
        <f t="shared" si="36"/>
        <v>0</v>
      </c>
      <c r="Y22" s="10">
        <f t="shared" si="36"/>
        <v>1666.6666666666667</v>
      </c>
      <c r="Z22" s="10">
        <f t="shared" si="36"/>
        <v>187.2</v>
      </c>
      <c r="AA22" s="3">
        <f t="shared" si="36"/>
        <v>646.18666666666661</v>
      </c>
      <c r="AB22" s="2">
        <f t="shared" si="36"/>
        <v>420.66666666666669</v>
      </c>
      <c r="AC22" s="10">
        <f t="shared" si="36"/>
        <v>413.33333333333331</v>
      </c>
      <c r="AD22" s="10">
        <f t="shared" si="36"/>
        <v>141.06666666666666</v>
      </c>
      <c r="AE22" s="10">
        <f t="shared" si="36"/>
        <v>501.86666666666667</v>
      </c>
      <c r="AF22" s="10">
        <f t="shared" si="36"/>
        <v>697.2</v>
      </c>
      <c r="AG22" s="10">
        <f t="shared" si="36"/>
        <v>476.8</v>
      </c>
      <c r="AH22" s="10">
        <f t="shared" si="36"/>
        <v>59.2</v>
      </c>
      <c r="AI22" s="3">
        <f t="shared" si="36"/>
        <v>769.85333333333335</v>
      </c>
      <c r="AK22" s="117">
        <f t="shared" si="31"/>
        <v>8995.7999999999993</v>
      </c>
      <c r="AL22" s="110">
        <f t="shared" si="22"/>
        <v>13866.666666666666</v>
      </c>
      <c r="AM22" s="78">
        <f t="shared" si="32"/>
        <v>0.64873557692307693</v>
      </c>
      <c r="AO22" s="86">
        <f t="shared" si="23"/>
        <v>0</v>
      </c>
      <c r="AP22" s="166">
        <f t="shared" si="24"/>
        <v>0</v>
      </c>
      <c r="AQ22" s="70">
        <f t="shared" si="25"/>
        <v>290.18709677419355</v>
      </c>
      <c r="AR22" s="19">
        <f t="shared" si="33"/>
        <v>447.31182795698925</v>
      </c>
      <c r="AS22" s="69">
        <f t="shared" si="34"/>
        <v>0.64873557692307693</v>
      </c>
      <c r="AT22" s="19">
        <f>AO22/$AR$2</f>
        <v>0</v>
      </c>
      <c r="AU22" s="78">
        <f t="shared" si="26"/>
        <v>0</v>
      </c>
      <c r="AV22" s="166">
        <f t="shared" si="27"/>
        <v>1</v>
      </c>
      <c r="AW22" s="117">
        <f t="shared" si="28"/>
        <v>8995.7999999999993</v>
      </c>
      <c r="AX22" s="78">
        <f t="shared" si="29"/>
        <v>0.64873557692307693</v>
      </c>
    </row>
    <row r="23" spans="1:50" x14ac:dyDescent="0.25">
      <c r="A23" s="156">
        <v>29</v>
      </c>
      <c r="B23" s="18">
        <f t="shared" si="20"/>
        <v>5</v>
      </c>
      <c r="C23" s="88" t="str">
        <f t="shared" si="20"/>
        <v>8BAGS</v>
      </c>
      <c r="D23" s="92" t="str">
        <f t="shared" si="20"/>
        <v>8BAGS Львів</v>
      </c>
      <c r="E23" s="10">
        <f t="shared" ref="E23:AI23" si="37">IFERROR(E9/E$31,0)</f>
        <v>674.4</v>
      </c>
      <c r="F23" s="10">
        <f t="shared" si="37"/>
        <v>1672.9333333333334</v>
      </c>
      <c r="G23" s="2">
        <f t="shared" si="37"/>
        <v>527.73333333333335</v>
      </c>
      <c r="H23" s="10">
        <f t="shared" si="37"/>
        <v>221.6</v>
      </c>
      <c r="I23" s="10">
        <f t="shared" si="37"/>
        <v>0</v>
      </c>
      <c r="J23" s="10">
        <f t="shared" si="37"/>
        <v>62.4</v>
      </c>
      <c r="K23" s="10">
        <f t="shared" si="37"/>
        <v>544.5333333333333</v>
      </c>
      <c r="L23" s="10">
        <f t="shared" si="37"/>
        <v>924.90666666666664</v>
      </c>
      <c r="M23" s="3">
        <f t="shared" si="37"/>
        <v>712.13333333333333</v>
      </c>
      <c r="N23" s="2">
        <f t="shared" si="37"/>
        <v>346.4</v>
      </c>
      <c r="O23" s="10">
        <f t="shared" si="37"/>
        <v>182.4</v>
      </c>
      <c r="P23" s="10">
        <f t="shared" si="37"/>
        <v>532.5333333333333</v>
      </c>
      <c r="Q23" s="10">
        <f t="shared" si="37"/>
        <v>710.4</v>
      </c>
      <c r="R23" s="10">
        <f t="shared" si="37"/>
        <v>557.86666666666667</v>
      </c>
      <c r="S23" s="10">
        <f t="shared" si="37"/>
        <v>437.6</v>
      </c>
      <c r="T23" s="3">
        <f t="shared" si="37"/>
        <v>1312.1333333333334</v>
      </c>
      <c r="U23" s="2">
        <f t="shared" si="37"/>
        <v>26.666666666666668</v>
      </c>
      <c r="V23" s="10">
        <f t="shared" si="37"/>
        <v>578.66666666666663</v>
      </c>
      <c r="W23" s="10">
        <f t="shared" si="37"/>
        <v>222.4</v>
      </c>
      <c r="X23" s="10">
        <f t="shared" si="37"/>
        <v>946.50666666666666</v>
      </c>
      <c r="Y23" s="10">
        <f t="shared" si="37"/>
        <v>300.61333333333334</v>
      </c>
      <c r="Z23" s="10">
        <f t="shared" si="37"/>
        <v>395.2</v>
      </c>
      <c r="AA23" s="3">
        <f t="shared" si="37"/>
        <v>1239.6346666666668</v>
      </c>
      <c r="AB23" s="2">
        <f t="shared" si="37"/>
        <v>554.02666666666664</v>
      </c>
      <c r="AC23" s="10">
        <f t="shared" si="37"/>
        <v>1192.0533333333333</v>
      </c>
      <c r="AD23" s="10">
        <f t="shared" si="37"/>
        <v>123.2</v>
      </c>
      <c r="AE23" s="10">
        <f t="shared" si="37"/>
        <v>953.52</v>
      </c>
      <c r="AF23" s="10">
        <f t="shared" si="37"/>
        <v>681.09333333333336</v>
      </c>
      <c r="AG23" s="10">
        <f t="shared" si="37"/>
        <v>504.18666666666667</v>
      </c>
      <c r="AH23" s="10">
        <f t="shared" si="37"/>
        <v>508.64</v>
      </c>
      <c r="AI23" s="3">
        <f t="shared" si="37"/>
        <v>321.78666666666669</v>
      </c>
      <c r="AK23" s="117">
        <f t="shared" si="31"/>
        <v>17968.167999999998</v>
      </c>
      <c r="AL23" s="110">
        <f t="shared" si="22"/>
        <v>20000</v>
      </c>
      <c r="AM23" s="78">
        <f t="shared" si="32"/>
        <v>0.89840839999999988</v>
      </c>
      <c r="AO23" s="86">
        <f t="shared" si="23"/>
        <v>0</v>
      </c>
      <c r="AP23" s="166">
        <f t="shared" si="24"/>
        <v>0</v>
      </c>
      <c r="AQ23" s="70">
        <f t="shared" si="25"/>
        <v>579.6183225806451</v>
      </c>
      <c r="AR23" s="19">
        <f t="shared" si="33"/>
        <v>645.16129032258061</v>
      </c>
      <c r="AS23" s="69">
        <f t="shared" si="34"/>
        <v>0.8984084</v>
      </c>
      <c r="AT23" s="19">
        <f t="shared" ref="AT23:AT27" si="38">AO23/$AR$2</f>
        <v>0</v>
      </c>
      <c r="AU23" s="78">
        <f t="shared" si="26"/>
        <v>0</v>
      </c>
      <c r="AV23" s="166">
        <f t="shared" si="27"/>
        <v>1</v>
      </c>
      <c r="AW23" s="117">
        <f t="shared" si="28"/>
        <v>17968.168000000001</v>
      </c>
      <c r="AX23" s="78">
        <f t="shared" si="29"/>
        <v>0.89840840000000011</v>
      </c>
    </row>
    <row r="24" spans="1:50" x14ac:dyDescent="0.25">
      <c r="A24" s="156">
        <v>10</v>
      </c>
      <c r="B24" s="18">
        <f t="shared" si="20"/>
        <v>6</v>
      </c>
      <c r="C24" s="88" t="str">
        <f t="shared" si="20"/>
        <v>FURLA</v>
      </c>
      <c r="D24" s="92" t="str">
        <f t="shared" si="20"/>
        <v>Фурла Київ ТЦ "Океан"</v>
      </c>
      <c r="E24" s="10">
        <f t="shared" ref="E24:AI24" si="39">IFERROR(E10/E$31,0)</f>
        <v>757.06666666666672</v>
      </c>
      <c r="F24" s="10">
        <f t="shared" si="39"/>
        <v>792.5333333333333</v>
      </c>
      <c r="G24" s="2">
        <f t="shared" si="39"/>
        <v>416.4</v>
      </c>
      <c r="H24" s="10">
        <f t="shared" si="39"/>
        <v>920.8</v>
      </c>
      <c r="I24" s="10">
        <f t="shared" si="39"/>
        <v>533.33333333333337</v>
      </c>
      <c r="J24" s="10">
        <f t="shared" si="39"/>
        <v>1024.8</v>
      </c>
      <c r="K24" s="10">
        <f t="shared" si="39"/>
        <v>0</v>
      </c>
      <c r="L24" s="10">
        <f t="shared" si="39"/>
        <v>1485.2</v>
      </c>
      <c r="M24" s="3">
        <f t="shared" si="39"/>
        <v>1022.9333333333333</v>
      </c>
      <c r="N24" s="2">
        <f t="shared" si="39"/>
        <v>303.33333333333331</v>
      </c>
      <c r="O24" s="10">
        <f t="shared" si="39"/>
        <v>91.733333333333334</v>
      </c>
      <c r="P24" s="10">
        <f t="shared" si="39"/>
        <v>1970.1333333333334</v>
      </c>
      <c r="Q24" s="10">
        <f t="shared" si="39"/>
        <v>1169.0666666666666</v>
      </c>
      <c r="R24" s="10">
        <f t="shared" si="39"/>
        <v>883.06666666666672</v>
      </c>
      <c r="S24" s="10">
        <f t="shared" si="39"/>
        <v>1403.2</v>
      </c>
      <c r="T24" s="3">
        <f t="shared" si="39"/>
        <v>1839.44</v>
      </c>
      <c r="U24" s="2">
        <f t="shared" si="39"/>
        <v>333.6</v>
      </c>
      <c r="V24" s="10">
        <f t="shared" si="39"/>
        <v>936.26666666666665</v>
      </c>
      <c r="W24" s="10">
        <f t="shared" si="39"/>
        <v>382.13333333333333</v>
      </c>
      <c r="X24" s="10">
        <f t="shared" si="39"/>
        <v>109.33333333333333</v>
      </c>
      <c r="Y24" s="10">
        <f t="shared" si="39"/>
        <v>1356.16</v>
      </c>
      <c r="Z24" s="10">
        <f t="shared" si="39"/>
        <v>310.93333333333334</v>
      </c>
      <c r="AA24" s="3">
        <f t="shared" si="39"/>
        <v>1146.9866666666667</v>
      </c>
      <c r="AB24" s="2">
        <f t="shared" si="39"/>
        <v>725.01333333333332</v>
      </c>
      <c r="AC24" s="10">
        <f t="shared" si="39"/>
        <v>234.66666666666666</v>
      </c>
      <c r="AD24" s="10">
        <f t="shared" si="39"/>
        <v>0</v>
      </c>
      <c r="AE24" s="10">
        <f t="shared" si="39"/>
        <v>0</v>
      </c>
      <c r="AF24" s="10">
        <f t="shared" si="39"/>
        <v>251.73333333333332</v>
      </c>
      <c r="AG24" s="10">
        <f t="shared" si="39"/>
        <v>1119.2</v>
      </c>
      <c r="AH24" s="10">
        <f t="shared" si="39"/>
        <v>308.8</v>
      </c>
      <c r="AI24" s="3">
        <f t="shared" si="39"/>
        <v>0</v>
      </c>
      <c r="AK24" s="117">
        <f t="shared" si="31"/>
        <v>21827.866666666672</v>
      </c>
      <c r="AL24" s="110">
        <f t="shared" si="22"/>
        <v>37333.333333333336</v>
      </c>
      <c r="AM24" s="78">
        <f t="shared" si="32"/>
        <v>0.58467500000000017</v>
      </c>
      <c r="AO24" s="86">
        <f t="shared" si="23"/>
        <v>0</v>
      </c>
      <c r="AP24" s="166">
        <f t="shared" si="24"/>
        <v>0</v>
      </c>
      <c r="AQ24" s="70">
        <f t="shared" si="25"/>
        <v>704.12473118279593</v>
      </c>
      <c r="AR24" s="19">
        <f t="shared" si="33"/>
        <v>1204.3010752688174</v>
      </c>
      <c r="AS24" s="69">
        <f t="shared" si="34"/>
        <v>0.58467500000000006</v>
      </c>
      <c r="AT24" s="19">
        <f t="shared" si="38"/>
        <v>0</v>
      </c>
      <c r="AU24" s="78">
        <f t="shared" si="26"/>
        <v>0</v>
      </c>
      <c r="AV24" s="166">
        <f t="shared" si="27"/>
        <v>1</v>
      </c>
      <c r="AW24" s="117">
        <f t="shared" si="28"/>
        <v>21827.866666666669</v>
      </c>
      <c r="AX24" s="78">
        <f t="shared" si="29"/>
        <v>0.58467500000000006</v>
      </c>
    </row>
    <row r="25" spans="1:50" x14ac:dyDescent="0.25">
      <c r="A25" s="156">
        <v>33</v>
      </c>
      <c r="B25" s="18">
        <f t="shared" si="20"/>
        <v>7</v>
      </c>
      <c r="C25" s="88" t="str">
        <f t="shared" si="20"/>
        <v>FURLA</v>
      </c>
      <c r="D25" s="92" t="str">
        <f t="shared" si="20"/>
        <v>Фурла Київ ТЦ "Гулливер"</v>
      </c>
      <c r="E25" s="10">
        <f t="shared" ref="E25:AI25" si="40">IFERROR(E11/E$31,0)</f>
        <v>393.97333333333336</v>
      </c>
      <c r="F25" s="10">
        <f t="shared" si="40"/>
        <v>0</v>
      </c>
      <c r="G25" s="2">
        <f t="shared" si="40"/>
        <v>0</v>
      </c>
      <c r="H25" s="10">
        <f t="shared" si="40"/>
        <v>0</v>
      </c>
      <c r="I25" s="10">
        <f t="shared" si="40"/>
        <v>1172.4000000000001</v>
      </c>
      <c r="J25" s="10">
        <f t="shared" si="40"/>
        <v>795.4666666666667</v>
      </c>
      <c r="K25" s="10">
        <f t="shared" si="40"/>
        <v>330.66666666666669</v>
      </c>
      <c r="L25" s="10">
        <f t="shared" si="40"/>
        <v>883.66666666666663</v>
      </c>
      <c r="M25" s="3">
        <f t="shared" si="40"/>
        <v>1176.1133333333332</v>
      </c>
      <c r="N25" s="2">
        <f t="shared" si="40"/>
        <v>701.86666666666667</v>
      </c>
      <c r="O25" s="10">
        <f t="shared" si="40"/>
        <v>93.333333333333329</v>
      </c>
      <c r="P25" s="10">
        <f t="shared" si="40"/>
        <v>333.86666666666667</v>
      </c>
      <c r="Q25" s="10">
        <f t="shared" si="40"/>
        <v>346.66666666666669</v>
      </c>
      <c r="R25" s="10">
        <f t="shared" si="40"/>
        <v>274.64</v>
      </c>
      <c r="S25" s="10">
        <f t="shared" si="40"/>
        <v>1790.6666666666667</v>
      </c>
      <c r="T25" s="3">
        <f t="shared" si="40"/>
        <v>218.4</v>
      </c>
      <c r="U25" s="2">
        <f t="shared" si="40"/>
        <v>352.26666666666665</v>
      </c>
      <c r="V25" s="10">
        <f t="shared" si="40"/>
        <v>0</v>
      </c>
      <c r="W25" s="10">
        <f t="shared" si="40"/>
        <v>703.73333333333335</v>
      </c>
      <c r="X25" s="10">
        <f t="shared" si="40"/>
        <v>119.73333333333333</v>
      </c>
      <c r="Y25" s="10">
        <f t="shared" si="40"/>
        <v>593.33333333333337</v>
      </c>
      <c r="Z25" s="10">
        <f t="shared" si="40"/>
        <v>222.13333333333333</v>
      </c>
      <c r="AA25" s="3">
        <f t="shared" si="40"/>
        <v>1360</v>
      </c>
      <c r="AB25" s="2">
        <f t="shared" si="40"/>
        <v>1526</v>
      </c>
      <c r="AC25" s="10">
        <f t="shared" si="40"/>
        <v>157.33333333333334</v>
      </c>
      <c r="AD25" s="10">
        <f t="shared" si="40"/>
        <v>562.93333333333328</v>
      </c>
      <c r="AE25" s="10">
        <f t="shared" si="40"/>
        <v>0</v>
      </c>
      <c r="AF25" s="10">
        <f t="shared" si="40"/>
        <v>291.2</v>
      </c>
      <c r="AG25" s="10">
        <f t="shared" si="40"/>
        <v>477.86666666666667</v>
      </c>
      <c r="AH25" s="10">
        <f t="shared" si="40"/>
        <v>0</v>
      </c>
      <c r="AI25" s="3">
        <f t="shared" si="40"/>
        <v>513.36</v>
      </c>
      <c r="AK25" s="117">
        <f t="shared" si="31"/>
        <v>15391.620000000003</v>
      </c>
      <c r="AL25" s="110">
        <f t="shared" si="22"/>
        <v>24000</v>
      </c>
      <c r="AM25" s="78">
        <f t="shared" si="32"/>
        <v>0.6413175000000001</v>
      </c>
      <c r="AO25" s="86">
        <f t="shared" si="23"/>
        <v>0</v>
      </c>
      <c r="AP25" s="166">
        <f t="shared" si="24"/>
        <v>0</v>
      </c>
      <c r="AQ25" s="70">
        <f t="shared" si="25"/>
        <v>496.50387096774205</v>
      </c>
      <c r="AR25" s="19">
        <f t="shared" si="33"/>
        <v>774.19354838709683</v>
      </c>
      <c r="AS25" s="69">
        <f t="shared" si="34"/>
        <v>0.6413175000000001</v>
      </c>
      <c r="AT25" s="19">
        <f t="shared" si="38"/>
        <v>0</v>
      </c>
      <c r="AU25" s="78">
        <f t="shared" si="26"/>
        <v>0</v>
      </c>
      <c r="AV25" s="166">
        <f t="shared" si="27"/>
        <v>1</v>
      </c>
      <c r="AW25" s="117">
        <f t="shared" si="28"/>
        <v>15391.619999999999</v>
      </c>
      <c r="AX25" s="78">
        <f t="shared" si="29"/>
        <v>0.64131749999999998</v>
      </c>
    </row>
    <row r="26" spans="1:50" x14ac:dyDescent="0.25">
      <c r="A26" s="156">
        <v>34</v>
      </c>
      <c r="B26" s="18">
        <f t="shared" si="20"/>
        <v>8</v>
      </c>
      <c r="C26" s="88" t="str">
        <f t="shared" si="20"/>
        <v>DKNY</v>
      </c>
      <c r="D26" s="92" t="str">
        <f t="shared" si="20"/>
        <v>DKNY Київ ТЦ "Океан"</v>
      </c>
      <c r="E26" s="10">
        <f t="shared" ref="E26:AI26" si="41">IFERROR(E12/E$31,0)</f>
        <v>0</v>
      </c>
      <c r="F26" s="10">
        <f t="shared" si="41"/>
        <v>0</v>
      </c>
      <c r="G26" s="2">
        <f t="shared" si="41"/>
        <v>0</v>
      </c>
      <c r="H26" s="10">
        <f t="shared" si="41"/>
        <v>0</v>
      </c>
      <c r="I26" s="10">
        <f t="shared" si="41"/>
        <v>0</v>
      </c>
      <c r="J26" s="10">
        <f t="shared" si="41"/>
        <v>0</v>
      </c>
      <c r="K26" s="10">
        <f t="shared" si="41"/>
        <v>0</v>
      </c>
      <c r="L26" s="10">
        <f t="shared" si="41"/>
        <v>0</v>
      </c>
      <c r="M26" s="3">
        <f t="shared" si="41"/>
        <v>0</v>
      </c>
      <c r="N26" s="2">
        <f t="shared" si="41"/>
        <v>0</v>
      </c>
      <c r="O26" s="10">
        <f t="shared" si="41"/>
        <v>0</v>
      </c>
      <c r="P26" s="10">
        <f t="shared" si="41"/>
        <v>0</v>
      </c>
      <c r="Q26" s="10">
        <f t="shared" si="41"/>
        <v>0</v>
      </c>
      <c r="R26" s="10">
        <f t="shared" si="41"/>
        <v>0</v>
      </c>
      <c r="S26" s="10">
        <f t="shared" si="41"/>
        <v>0</v>
      </c>
      <c r="T26" s="3">
        <f t="shared" si="41"/>
        <v>843.4666666666667</v>
      </c>
      <c r="U26" s="2">
        <f t="shared" si="41"/>
        <v>154.4</v>
      </c>
      <c r="V26" s="10">
        <f t="shared" si="41"/>
        <v>267.46666666666664</v>
      </c>
      <c r="W26" s="10">
        <f t="shared" si="41"/>
        <v>527.25333333333333</v>
      </c>
      <c r="X26" s="10">
        <f t="shared" si="41"/>
        <v>737.44</v>
      </c>
      <c r="Y26" s="10">
        <f t="shared" si="41"/>
        <v>197.6</v>
      </c>
      <c r="Z26" s="10">
        <f t="shared" si="41"/>
        <v>477.70666666666665</v>
      </c>
      <c r="AA26" s="3">
        <f t="shared" si="41"/>
        <v>598.93333333333328</v>
      </c>
      <c r="AB26" s="2">
        <f t="shared" si="41"/>
        <v>215.46666666666667</v>
      </c>
      <c r="AC26" s="10">
        <f t="shared" si="41"/>
        <v>705.12</v>
      </c>
      <c r="AD26" s="10">
        <f t="shared" si="41"/>
        <v>170.13333333333333</v>
      </c>
      <c r="AE26" s="10">
        <f t="shared" si="41"/>
        <v>161.17333333333335</v>
      </c>
      <c r="AF26" s="10">
        <f t="shared" si="41"/>
        <v>362.77333333333331</v>
      </c>
      <c r="AG26" s="10">
        <f t="shared" si="41"/>
        <v>428.08</v>
      </c>
      <c r="AH26" s="10">
        <f t="shared" si="41"/>
        <v>654.93333333333328</v>
      </c>
      <c r="AI26" s="3">
        <f t="shared" si="41"/>
        <v>368</v>
      </c>
      <c r="AK26" s="117">
        <f t="shared" si="31"/>
        <v>6869.9466666666667</v>
      </c>
      <c r="AL26" s="110">
        <f t="shared" si="22"/>
        <v>20000</v>
      </c>
      <c r="AM26" s="78">
        <f t="shared" si="32"/>
        <v>0.34349733333333332</v>
      </c>
      <c r="AO26" s="86">
        <f t="shared" si="23"/>
        <v>0</v>
      </c>
      <c r="AP26" s="166">
        <f t="shared" si="24"/>
        <v>0</v>
      </c>
      <c r="AQ26" s="70">
        <f t="shared" si="25"/>
        <v>221.61118279569894</v>
      </c>
      <c r="AR26" s="19">
        <f t="shared" si="33"/>
        <v>645.16129032258061</v>
      </c>
      <c r="AS26" s="69">
        <f t="shared" si="34"/>
        <v>0.34349733333333338</v>
      </c>
      <c r="AT26" s="19">
        <f t="shared" si="38"/>
        <v>0</v>
      </c>
      <c r="AU26" s="78">
        <f t="shared" si="26"/>
        <v>0</v>
      </c>
      <c r="AV26" s="166">
        <f t="shared" si="27"/>
        <v>1</v>
      </c>
      <c r="AW26" s="117">
        <f t="shared" si="28"/>
        <v>6869.9466666666667</v>
      </c>
      <c r="AX26" s="78">
        <f t="shared" si="29"/>
        <v>0.34349733333333332</v>
      </c>
    </row>
    <row r="27" spans="1:50" x14ac:dyDescent="0.25">
      <c r="A27" s="156">
        <v>14</v>
      </c>
      <c r="B27" s="18">
        <f t="shared" si="20"/>
        <v>9</v>
      </c>
      <c r="C27" s="88" t="str">
        <f t="shared" si="20"/>
        <v>U-MIX</v>
      </c>
      <c r="D27" s="92" t="str">
        <f t="shared" si="20"/>
        <v>U-MIX Київ ТЦ "Гулливер"</v>
      </c>
      <c r="E27" s="10">
        <f t="shared" ref="E27:AI28" si="42">IFERROR(E13/E$31,0)</f>
        <v>270.93333333333334</v>
      </c>
      <c r="F27" s="10">
        <f t="shared" si="42"/>
        <v>158.13333333333333</v>
      </c>
      <c r="G27" s="2">
        <f t="shared" si="42"/>
        <v>242.93333333333334</v>
      </c>
      <c r="H27" s="10">
        <f t="shared" si="42"/>
        <v>423.2</v>
      </c>
      <c r="I27" s="10">
        <f t="shared" si="42"/>
        <v>34.4</v>
      </c>
      <c r="J27" s="10">
        <f t="shared" si="42"/>
        <v>182.93333333333334</v>
      </c>
      <c r="K27" s="10">
        <f t="shared" si="42"/>
        <v>165.01333333333332</v>
      </c>
      <c r="L27" s="10">
        <f t="shared" si="42"/>
        <v>610.61333333333334</v>
      </c>
      <c r="M27" s="3">
        <f t="shared" si="42"/>
        <v>59.946666666666665</v>
      </c>
      <c r="N27" s="2">
        <f t="shared" si="42"/>
        <v>28.266666666666666</v>
      </c>
      <c r="O27" s="10">
        <f t="shared" si="42"/>
        <v>113.86666666666666</v>
      </c>
      <c r="P27" s="10">
        <f t="shared" si="42"/>
        <v>97.333333333333329</v>
      </c>
      <c r="Q27" s="10">
        <f t="shared" si="42"/>
        <v>179.46666666666667</v>
      </c>
      <c r="R27" s="10">
        <f t="shared" si="42"/>
        <v>28.266666666666666</v>
      </c>
      <c r="S27" s="10">
        <f t="shared" si="42"/>
        <v>153.06666666666666</v>
      </c>
      <c r="T27" s="3">
        <f t="shared" si="42"/>
        <v>0</v>
      </c>
      <c r="U27" s="2">
        <f t="shared" si="42"/>
        <v>28.266666666666666</v>
      </c>
      <c r="V27" s="10">
        <f t="shared" si="42"/>
        <v>128</v>
      </c>
      <c r="W27" s="10">
        <f t="shared" si="42"/>
        <v>126.66666666666667</v>
      </c>
      <c r="X27" s="10">
        <f t="shared" si="42"/>
        <v>0</v>
      </c>
      <c r="Y27" s="10">
        <f t="shared" si="42"/>
        <v>44.533333333333331</v>
      </c>
      <c r="Z27" s="10">
        <f t="shared" si="42"/>
        <v>125.33333333333333</v>
      </c>
      <c r="AA27" s="3">
        <f t="shared" si="42"/>
        <v>751.04</v>
      </c>
      <c r="AB27" s="2">
        <f t="shared" si="42"/>
        <v>73.066666666666663</v>
      </c>
      <c r="AC27" s="10">
        <f t="shared" si="42"/>
        <v>226.45333333333335</v>
      </c>
      <c r="AD27" s="10">
        <f t="shared" si="42"/>
        <v>64.08</v>
      </c>
      <c r="AE27" s="10">
        <f t="shared" si="42"/>
        <v>283.60000000000002</v>
      </c>
      <c r="AF27" s="10">
        <f t="shared" si="42"/>
        <v>147.17333333333335</v>
      </c>
      <c r="AG27" s="10">
        <f t="shared" si="42"/>
        <v>123.30666666666667</v>
      </c>
      <c r="AH27" s="10">
        <f t="shared" si="42"/>
        <v>132</v>
      </c>
      <c r="AI27" s="3">
        <f t="shared" si="42"/>
        <v>232.34666666666666</v>
      </c>
      <c r="AK27" s="117">
        <f t="shared" si="31"/>
        <v>5234.2400000000007</v>
      </c>
      <c r="AL27" s="110">
        <f t="shared" si="22"/>
        <v>10666.666666666666</v>
      </c>
      <c r="AM27" s="78">
        <f t="shared" si="32"/>
        <v>0.49071000000000009</v>
      </c>
      <c r="AO27" s="86">
        <f t="shared" si="23"/>
        <v>9502.9333333333325</v>
      </c>
      <c r="AP27" s="166">
        <f t="shared" si="24"/>
        <v>1</v>
      </c>
      <c r="AQ27" s="70">
        <f t="shared" si="25"/>
        <v>168.84645161290325</v>
      </c>
      <c r="AR27" s="19">
        <f t="shared" si="33"/>
        <v>344.08602150537632</v>
      </c>
      <c r="AS27" s="69">
        <f t="shared" si="34"/>
        <v>0.49071000000000009</v>
      </c>
      <c r="AT27" s="19">
        <f t="shared" si="38"/>
        <v>306.54623655913974</v>
      </c>
      <c r="AU27" s="78">
        <f t="shared" si="26"/>
        <v>-0.44919744079021207</v>
      </c>
      <c r="AV27" s="166">
        <f t="shared" si="27"/>
        <v>1</v>
      </c>
      <c r="AW27" s="117">
        <f t="shared" si="28"/>
        <v>5234.24</v>
      </c>
      <c r="AX27" s="78">
        <f t="shared" si="29"/>
        <v>0.49071000000000004</v>
      </c>
    </row>
    <row r="28" spans="1:50" x14ac:dyDescent="0.25">
      <c r="A28" s="156">
        <v>98</v>
      </c>
      <c r="B28" s="18">
        <f t="shared" si="20"/>
        <v>10</v>
      </c>
      <c r="C28" s="88" t="str">
        <f t="shared" si="20"/>
        <v>Online</v>
      </c>
      <c r="D28" s="92" t="str">
        <f t="shared" si="20"/>
        <v>Market Places</v>
      </c>
      <c r="E28" s="10">
        <f t="shared" si="42"/>
        <v>-132.53333333333333</v>
      </c>
      <c r="F28" s="10">
        <f t="shared" si="42"/>
        <v>0</v>
      </c>
      <c r="G28" s="2">
        <f t="shared" si="42"/>
        <v>168.09333333333333</v>
      </c>
      <c r="H28" s="10">
        <f t="shared" si="42"/>
        <v>-113.68</v>
      </c>
      <c r="I28" s="10">
        <f t="shared" si="42"/>
        <v>-55.06666666666667</v>
      </c>
      <c r="J28" s="10">
        <f t="shared" si="42"/>
        <v>0</v>
      </c>
      <c r="K28" s="10">
        <f t="shared" si="42"/>
        <v>-132.53333333333333</v>
      </c>
      <c r="L28" s="10">
        <f t="shared" si="42"/>
        <v>118.34666666666666</v>
      </c>
      <c r="M28" s="3">
        <f t="shared" si="42"/>
        <v>0</v>
      </c>
      <c r="N28" s="2">
        <f t="shared" si="42"/>
        <v>0</v>
      </c>
      <c r="O28" s="10">
        <f t="shared" si="42"/>
        <v>457.89333333333332</v>
      </c>
      <c r="P28" s="10">
        <f t="shared" si="42"/>
        <v>-78.213333333333338</v>
      </c>
      <c r="Q28" s="10">
        <f t="shared" si="42"/>
        <v>62.16</v>
      </c>
      <c r="R28" s="10">
        <f t="shared" si="42"/>
        <v>526.96</v>
      </c>
      <c r="S28" s="10">
        <f t="shared" si="42"/>
        <v>0</v>
      </c>
      <c r="T28" s="3">
        <f t="shared" si="42"/>
        <v>0</v>
      </c>
      <c r="U28" s="2">
        <f t="shared" si="42"/>
        <v>318.26666666666665</v>
      </c>
      <c r="V28" s="10">
        <f t="shared" si="42"/>
        <v>124.13333333333334</v>
      </c>
      <c r="W28" s="10">
        <f t="shared" si="42"/>
        <v>106.96</v>
      </c>
      <c r="X28" s="10">
        <f t="shared" si="42"/>
        <v>150.82666666666665</v>
      </c>
      <c r="Y28" s="10">
        <f t="shared" si="42"/>
        <v>920.74666666666667</v>
      </c>
      <c r="Z28" s="10">
        <f t="shared" si="42"/>
        <v>340.85333333333335</v>
      </c>
      <c r="AA28" s="3">
        <f t="shared" si="42"/>
        <v>0</v>
      </c>
      <c r="AB28" s="2">
        <f t="shared" si="42"/>
        <v>408.61333333333334</v>
      </c>
      <c r="AC28" s="10">
        <f t="shared" si="42"/>
        <v>0</v>
      </c>
      <c r="AD28" s="10">
        <f t="shared" si="42"/>
        <v>0</v>
      </c>
      <c r="AE28" s="10">
        <f t="shared" si="42"/>
        <v>310.24</v>
      </c>
      <c r="AF28" s="10">
        <f t="shared" si="42"/>
        <v>-708.02666666666664</v>
      </c>
      <c r="AG28" s="10">
        <f t="shared" si="42"/>
        <v>-61.226666666666667</v>
      </c>
      <c r="AH28" s="10">
        <f t="shared" si="42"/>
        <v>0</v>
      </c>
      <c r="AI28" s="3">
        <f t="shared" si="42"/>
        <v>-571.20000000000005</v>
      </c>
      <c r="AK28" s="117">
        <f t="shared" ref="AK28" si="43">SUM(E28:AI28)</f>
        <v>2161.6133333333337</v>
      </c>
      <c r="AL28" s="110">
        <f t="shared" si="22"/>
        <v>2161.6133333333332</v>
      </c>
      <c r="AM28" s="78">
        <f t="shared" ref="AM28" si="44">IF(AL28&lt;&gt;0,AK28/AL28,0)</f>
        <v>1.0000000000000002</v>
      </c>
      <c r="AO28" s="86">
        <f t="shared" si="23"/>
        <v>3371.5733333333333</v>
      </c>
      <c r="AP28" s="166">
        <f t="shared" si="24"/>
        <v>1</v>
      </c>
      <c r="AQ28" s="70">
        <f t="shared" ref="AQ28" si="45">AVERAGE(E28:AI28)</f>
        <v>69.729462365591402</v>
      </c>
      <c r="AR28" s="19">
        <f t="shared" ref="AR28" si="46">AL28/$AR$2</f>
        <v>69.729462365591388</v>
      </c>
      <c r="AS28" s="69">
        <f t="shared" ref="AS28" si="47">IF(AR28&lt;&gt;0,AQ28/AR28,0)</f>
        <v>1.0000000000000002</v>
      </c>
      <c r="AT28" s="19">
        <f t="shared" ref="AT28" si="48">AO28/$AR$2</f>
        <v>108.76043010752689</v>
      </c>
      <c r="AU28" s="78">
        <f t="shared" si="26"/>
        <v>-0.35887103152632982</v>
      </c>
      <c r="AV28" s="166">
        <f t="shared" si="27"/>
        <v>1</v>
      </c>
      <c r="AW28" s="117">
        <f t="shared" si="28"/>
        <v>2161.6133333333337</v>
      </c>
      <c r="AX28" s="78">
        <f t="shared" ref="AX28" si="49">IF(AL28&lt;&gt;0,AW28/AL28,0)</f>
        <v>1.0000000000000002</v>
      </c>
    </row>
    <row r="29" spans="1:50" x14ac:dyDescent="0.25">
      <c r="B29" s="109"/>
      <c r="C29" s="89"/>
      <c r="D29" s="68"/>
      <c r="E29" s="105"/>
      <c r="F29" s="105"/>
      <c r="G29" s="106"/>
      <c r="H29" s="105"/>
      <c r="I29" s="105"/>
      <c r="J29" s="105"/>
      <c r="K29" s="105"/>
      <c r="L29" s="105"/>
      <c r="M29" s="107"/>
      <c r="N29" s="106"/>
      <c r="O29" s="105"/>
      <c r="P29" s="105"/>
      <c r="Q29" s="105"/>
      <c r="R29" s="105"/>
      <c r="S29" s="105"/>
      <c r="T29" s="107"/>
      <c r="U29" s="106"/>
      <c r="V29" s="105"/>
      <c r="W29" s="105"/>
      <c r="X29" s="105"/>
      <c r="Y29" s="105"/>
      <c r="Z29" s="105"/>
      <c r="AA29" s="107"/>
      <c r="AB29" s="106"/>
      <c r="AC29" s="105"/>
      <c r="AD29" s="105"/>
      <c r="AE29" s="105"/>
      <c r="AF29" s="105"/>
      <c r="AG29" s="105"/>
      <c r="AH29" s="105"/>
      <c r="AI29" s="107"/>
      <c r="AK29" s="118"/>
      <c r="AL29" s="111"/>
      <c r="AM29" s="79"/>
      <c r="AO29" s="86"/>
      <c r="AQ29" s="67"/>
      <c r="AR29" s="20"/>
      <c r="AS29" s="21"/>
      <c r="AT29" s="20"/>
      <c r="AU29" s="79"/>
      <c r="AW29" s="118"/>
      <c r="AX29" s="79"/>
    </row>
    <row r="30" spans="1:50" ht="15.75" thickBot="1" x14ac:dyDescent="0.3">
      <c r="B30" s="18"/>
      <c r="C30" s="88"/>
      <c r="D30" s="93" t="s">
        <v>311</v>
      </c>
      <c r="E30" s="22">
        <f t="shared" ref="E30:AI30" si="50">SUM(E19:E29)</f>
        <v>3880.3466666666668</v>
      </c>
      <c r="F30" s="103">
        <f t="shared" si="50"/>
        <v>5542.9066666666658</v>
      </c>
      <c r="G30" s="104">
        <f t="shared" si="50"/>
        <v>4087.6933333333332</v>
      </c>
      <c r="H30" s="22">
        <f t="shared" si="50"/>
        <v>2445.2533333333331</v>
      </c>
      <c r="I30" s="22">
        <f t="shared" si="50"/>
        <v>3381.8666666666672</v>
      </c>
      <c r="J30" s="22">
        <f t="shared" si="50"/>
        <v>4071.2000000000003</v>
      </c>
      <c r="K30" s="22">
        <f t="shared" si="50"/>
        <v>3052.64</v>
      </c>
      <c r="L30" s="22">
        <f t="shared" si="50"/>
        <v>7196.76</v>
      </c>
      <c r="M30" s="103">
        <f t="shared" si="50"/>
        <v>5415.2866666666669</v>
      </c>
      <c r="N30" s="104">
        <f t="shared" si="50"/>
        <v>2913.9733333333338</v>
      </c>
      <c r="O30" s="22">
        <f t="shared" si="50"/>
        <v>2452.8266666666664</v>
      </c>
      <c r="P30" s="22">
        <f t="shared" si="50"/>
        <v>4394.586666666667</v>
      </c>
      <c r="Q30" s="22">
        <f t="shared" si="50"/>
        <v>3188.5599999999995</v>
      </c>
      <c r="R30" s="22">
        <f t="shared" si="50"/>
        <v>4347.4666666666672</v>
      </c>
      <c r="S30" s="22">
        <f t="shared" si="50"/>
        <v>6268.24</v>
      </c>
      <c r="T30" s="103">
        <f t="shared" si="50"/>
        <v>6107.0933333333342</v>
      </c>
      <c r="U30" s="104">
        <f t="shared" si="50"/>
        <v>2114.8000000000002</v>
      </c>
      <c r="V30" s="22">
        <f t="shared" si="50"/>
        <v>3122.2666666666669</v>
      </c>
      <c r="W30" s="22">
        <f t="shared" si="50"/>
        <v>2979.0133333333329</v>
      </c>
      <c r="X30" s="22">
        <f t="shared" si="50"/>
        <v>3130.7733333333335</v>
      </c>
      <c r="Y30" s="22">
        <f t="shared" si="50"/>
        <v>6508.1866666666674</v>
      </c>
      <c r="Z30" s="22">
        <f t="shared" si="50"/>
        <v>3554.8266666666668</v>
      </c>
      <c r="AA30" s="103">
        <f t="shared" si="50"/>
        <v>8234.1946666666663</v>
      </c>
      <c r="AB30" s="104">
        <f t="shared" si="50"/>
        <v>5117.1733333333332</v>
      </c>
      <c r="AC30" s="22">
        <f t="shared" si="50"/>
        <v>3786.4</v>
      </c>
      <c r="AD30" s="22">
        <f t="shared" si="50"/>
        <v>1718.4799999999996</v>
      </c>
      <c r="AE30" s="22">
        <f t="shared" si="50"/>
        <v>2867.0666666666666</v>
      </c>
      <c r="AF30" s="22">
        <f t="shared" si="50"/>
        <v>4373.5466666666671</v>
      </c>
      <c r="AG30" s="22">
        <f t="shared" si="50"/>
        <v>4627.5199999999995</v>
      </c>
      <c r="AH30" s="22">
        <f t="shared" si="50"/>
        <v>3029.3066666666668</v>
      </c>
      <c r="AI30" s="103">
        <f t="shared" si="50"/>
        <v>2731.7200000000003</v>
      </c>
      <c r="AK30" s="119">
        <f>SUM(AK19:AK29)</f>
        <v>126641.97466666666</v>
      </c>
      <c r="AL30" s="112">
        <f>SUM(AL19:AL29)</f>
        <v>208028.28</v>
      </c>
      <c r="AM30" s="80">
        <f>IF(AL30&lt;&gt;0,AK30/AL30,0)</f>
        <v>0.60877287773886635</v>
      </c>
      <c r="AO30" s="122">
        <f>SUM(AO19:AO27)</f>
        <v>74937.493333333332</v>
      </c>
      <c r="AQ30" s="113">
        <f>AVERAGE(E30:AI30)</f>
        <v>4085.224989247311</v>
      </c>
      <c r="AR30" s="114">
        <f>AL30/$AR$2</f>
        <v>6710.5896774193552</v>
      </c>
      <c r="AS30" s="115">
        <f>IF(AR30&lt;&gt;0,AQ30/AR30,0)</f>
        <v>0.60877287773886624</v>
      </c>
      <c r="AT30" s="114">
        <f t="shared" ref="AT30" si="51">AO30/$AR$2</f>
        <v>2417.3384946236561</v>
      </c>
      <c r="AU30" s="80">
        <f>IFERROR(SUMPRODUCT($AP19:$AP28,$AV19:$AV28,AW19:AW28)/SUMPRODUCT($AP19:$AP28,$AV19:$AV28,AO19:AO28)-1,0)</f>
        <v>-0.35518492537262603</v>
      </c>
      <c r="AW30" s="119">
        <f>SUM(AW19:AW29)</f>
        <v>126641.97466666668</v>
      </c>
      <c r="AX30" s="80">
        <f>IF(AL30&lt;&gt;0,AW30/AL30,0)</f>
        <v>0.60877287773886646</v>
      </c>
    </row>
    <row r="31" spans="1:50" ht="15.75" thickBot="1" x14ac:dyDescent="0.3">
      <c r="B31" s="23"/>
      <c r="C31" s="94"/>
      <c r="D31" s="95" t="str">
        <f>B2</f>
        <v xml:space="preserve">USD rate : </v>
      </c>
      <c r="E31" s="11">
        <f t="shared" ref="E31:AI31" si="52">$C$2</f>
        <v>37.5</v>
      </c>
      <c r="F31" s="13">
        <f t="shared" si="52"/>
        <v>37.5</v>
      </c>
      <c r="G31" s="87">
        <f t="shared" si="52"/>
        <v>37.5</v>
      </c>
      <c r="H31" s="12">
        <f t="shared" si="52"/>
        <v>37.5</v>
      </c>
      <c r="I31" s="12">
        <f t="shared" si="52"/>
        <v>37.5</v>
      </c>
      <c r="J31" s="12">
        <f t="shared" si="52"/>
        <v>37.5</v>
      </c>
      <c r="K31" s="12">
        <f t="shared" si="52"/>
        <v>37.5</v>
      </c>
      <c r="L31" s="12">
        <f t="shared" si="52"/>
        <v>37.5</v>
      </c>
      <c r="M31" s="13">
        <f t="shared" si="52"/>
        <v>37.5</v>
      </c>
      <c r="N31" s="87">
        <f t="shared" si="52"/>
        <v>37.5</v>
      </c>
      <c r="O31" s="12">
        <f t="shared" si="52"/>
        <v>37.5</v>
      </c>
      <c r="P31" s="12">
        <f t="shared" si="52"/>
        <v>37.5</v>
      </c>
      <c r="Q31" s="12">
        <f t="shared" si="52"/>
        <v>37.5</v>
      </c>
      <c r="R31" s="12">
        <f t="shared" si="52"/>
        <v>37.5</v>
      </c>
      <c r="S31" s="12">
        <f t="shared" si="52"/>
        <v>37.5</v>
      </c>
      <c r="T31" s="13">
        <f t="shared" si="52"/>
        <v>37.5</v>
      </c>
      <c r="U31" s="87">
        <f t="shared" si="52"/>
        <v>37.5</v>
      </c>
      <c r="V31" s="12">
        <f t="shared" si="52"/>
        <v>37.5</v>
      </c>
      <c r="W31" s="12">
        <f t="shared" si="52"/>
        <v>37.5</v>
      </c>
      <c r="X31" s="12">
        <f t="shared" si="52"/>
        <v>37.5</v>
      </c>
      <c r="Y31" s="12">
        <f t="shared" si="52"/>
        <v>37.5</v>
      </c>
      <c r="Z31" s="12">
        <f t="shared" si="52"/>
        <v>37.5</v>
      </c>
      <c r="AA31" s="13">
        <f t="shared" si="52"/>
        <v>37.5</v>
      </c>
      <c r="AB31" s="87">
        <f t="shared" si="52"/>
        <v>37.5</v>
      </c>
      <c r="AC31" s="12">
        <f t="shared" si="52"/>
        <v>37.5</v>
      </c>
      <c r="AD31" s="12">
        <f t="shared" si="52"/>
        <v>37.5</v>
      </c>
      <c r="AE31" s="12">
        <f t="shared" si="52"/>
        <v>37.5</v>
      </c>
      <c r="AF31" s="12">
        <f t="shared" si="52"/>
        <v>37.5</v>
      </c>
      <c r="AG31" s="12">
        <f t="shared" si="52"/>
        <v>37.5</v>
      </c>
      <c r="AH31" s="12">
        <f t="shared" si="52"/>
        <v>37.5</v>
      </c>
      <c r="AI31" s="13">
        <f t="shared" si="52"/>
        <v>37.5</v>
      </c>
      <c r="AK31" s="24"/>
      <c r="AL31" s="121">
        <f>$C$2</f>
        <v>37.5</v>
      </c>
      <c r="AO31" s="121">
        <f t="shared" ref="AO31" si="53">$C$2</f>
        <v>37.5</v>
      </c>
    </row>
    <row r="32" spans="1:50" ht="11.45" customHeight="1" x14ac:dyDescent="0.25"/>
    <row r="33" spans="2:50" x14ac:dyDescent="0.25">
      <c r="D33" s="116" t="s">
        <v>271</v>
      </c>
    </row>
    <row r="34" spans="2:50" ht="8.4499999999999993" customHeight="1" thickBot="1" x14ac:dyDescent="0.3"/>
    <row r="35" spans="2:50" ht="15.75" thickBot="1" x14ac:dyDescent="0.3">
      <c r="B35" s="25"/>
      <c r="C35" s="25"/>
      <c r="D35" s="26"/>
      <c r="E35" s="27">
        <f t="shared" ref="E35:AI35" si="54">E4</f>
        <v>1</v>
      </c>
      <c r="F35" s="28">
        <f t="shared" si="54"/>
        <v>2</v>
      </c>
      <c r="G35" s="29">
        <f t="shared" si="54"/>
        <v>3</v>
      </c>
      <c r="H35" s="30">
        <f t="shared" si="54"/>
        <v>4</v>
      </c>
      <c r="I35" s="30">
        <f t="shared" si="54"/>
        <v>5</v>
      </c>
      <c r="J35" s="30">
        <f t="shared" si="54"/>
        <v>6</v>
      </c>
      <c r="K35" s="30">
        <f t="shared" si="54"/>
        <v>7</v>
      </c>
      <c r="L35" s="30">
        <f t="shared" si="54"/>
        <v>8</v>
      </c>
      <c r="M35" s="31">
        <f t="shared" si="54"/>
        <v>9</v>
      </c>
      <c r="N35" s="29">
        <f t="shared" si="54"/>
        <v>10</v>
      </c>
      <c r="O35" s="30">
        <f t="shared" si="54"/>
        <v>11</v>
      </c>
      <c r="P35" s="30">
        <f t="shared" si="54"/>
        <v>12</v>
      </c>
      <c r="Q35" s="30">
        <f t="shared" si="54"/>
        <v>13</v>
      </c>
      <c r="R35" s="30">
        <f t="shared" si="54"/>
        <v>14</v>
      </c>
      <c r="S35" s="30">
        <f t="shared" si="54"/>
        <v>15</v>
      </c>
      <c r="T35" s="31">
        <f t="shared" si="54"/>
        <v>16</v>
      </c>
      <c r="U35" s="29">
        <f t="shared" si="54"/>
        <v>17</v>
      </c>
      <c r="V35" s="30">
        <f t="shared" si="54"/>
        <v>18</v>
      </c>
      <c r="W35" s="30">
        <f t="shared" si="54"/>
        <v>19</v>
      </c>
      <c r="X35" s="30">
        <f t="shared" si="54"/>
        <v>20</v>
      </c>
      <c r="Y35" s="30">
        <f t="shared" si="54"/>
        <v>21</v>
      </c>
      <c r="Z35" s="30">
        <f t="shared" si="54"/>
        <v>22</v>
      </c>
      <c r="AA35" s="31">
        <f t="shared" si="54"/>
        <v>23</v>
      </c>
      <c r="AB35" s="29">
        <f t="shared" si="54"/>
        <v>24</v>
      </c>
      <c r="AC35" s="30">
        <f t="shared" si="54"/>
        <v>25</v>
      </c>
      <c r="AD35" s="30">
        <f t="shared" si="54"/>
        <v>26</v>
      </c>
      <c r="AE35" s="30">
        <f t="shared" si="54"/>
        <v>27</v>
      </c>
      <c r="AF35" s="30">
        <f t="shared" si="54"/>
        <v>28</v>
      </c>
      <c r="AG35" s="30">
        <f t="shared" si="54"/>
        <v>29</v>
      </c>
      <c r="AH35" s="30">
        <f t="shared" si="54"/>
        <v>30</v>
      </c>
      <c r="AI35" s="32">
        <f t="shared" si="54"/>
        <v>31</v>
      </c>
      <c r="AJ35" s="35"/>
      <c r="AK35" s="144" t="s">
        <v>468</v>
      </c>
      <c r="AL35" s="34"/>
      <c r="AM35" s="35"/>
      <c r="AN35" s="35"/>
      <c r="AO35" s="33"/>
      <c r="AP35" s="35"/>
      <c r="AQ35" s="34"/>
      <c r="AR35" s="33"/>
      <c r="AS35" s="36"/>
      <c r="AT35" s="34"/>
      <c r="AU35" s="34"/>
      <c r="AV35" s="35"/>
      <c r="AW35" s="33"/>
      <c r="AX35" s="76"/>
    </row>
    <row r="36" spans="2:50" x14ac:dyDescent="0.25">
      <c r="B36" s="25"/>
      <c r="C36" s="25"/>
      <c r="D36" s="38" t="s">
        <v>8</v>
      </c>
      <c r="E36" s="39">
        <f t="shared" ref="E36:N40" si="55">IFERROR(SUMIF($C$19:$C$29,$D36,E$19:E$29)/E$30,0)</f>
        <v>0.66769979314562955</v>
      </c>
      <c r="F36" s="40">
        <f t="shared" si="55"/>
        <v>0.82848950490476725</v>
      </c>
      <c r="G36" s="39">
        <f t="shared" si="55"/>
        <v>0.79758103184518081</v>
      </c>
      <c r="H36" s="41">
        <f t="shared" si="55"/>
        <v>0.49685376838936929</v>
      </c>
      <c r="I36" s="41">
        <f t="shared" si="55"/>
        <v>0.5017347421542343</v>
      </c>
      <c r="J36" s="41">
        <f t="shared" si="55"/>
        <v>0.50795834152092756</v>
      </c>
      <c r="K36" s="41">
        <f t="shared" si="55"/>
        <v>0.88103848908922555</v>
      </c>
      <c r="L36" s="41">
        <f t="shared" si="55"/>
        <v>0.5695525949640301</v>
      </c>
      <c r="M36" s="40">
        <f t="shared" si="55"/>
        <v>0.58284879963264491</v>
      </c>
      <c r="N36" s="39">
        <f t="shared" si="55"/>
        <v>0.64534106923879409</v>
      </c>
      <c r="O36" s="41">
        <f t="shared" ref="O36:X40" si="56">IFERROR(SUMIF($C$19:$C$29,$D36,O$19:O$29)/O$30,0)</f>
        <v>0.69144714669333895</v>
      </c>
      <c r="P36" s="41">
        <f t="shared" si="56"/>
        <v>0.47136780402555867</v>
      </c>
      <c r="Q36" s="41">
        <f t="shared" si="56"/>
        <v>0.4488546553930301</v>
      </c>
      <c r="R36" s="41">
        <f t="shared" si="56"/>
        <v>0.60599276206833097</v>
      </c>
      <c r="S36" s="41">
        <f t="shared" si="56"/>
        <v>0.46604894941270059</v>
      </c>
      <c r="T36" s="40">
        <f t="shared" si="56"/>
        <v>0.5249283892828448</v>
      </c>
      <c r="U36" s="39">
        <f t="shared" si="56"/>
        <v>0.4388121808208813</v>
      </c>
      <c r="V36" s="41">
        <f t="shared" si="56"/>
        <v>0.53371482256480329</v>
      </c>
      <c r="W36" s="41">
        <f t="shared" si="56"/>
        <v>0.3800811006776294</v>
      </c>
      <c r="X36" s="41">
        <f t="shared" si="56"/>
        <v>0.64311267077782697</v>
      </c>
      <c r="Y36" s="41">
        <f t="shared" ref="Y36:AI40" si="57">IFERROR(SUMIF($C$19:$C$29,$D36,Y$19:Y$29)/Y$30,0)</f>
        <v>0.5217756507701069</v>
      </c>
      <c r="Z36" s="41">
        <f t="shared" si="57"/>
        <v>0.58451982656444568</v>
      </c>
      <c r="AA36" s="40">
        <f t="shared" si="57"/>
        <v>0.53159232248739652</v>
      </c>
      <c r="AB36" s="39">
        <f t="shared" si="57"/>
        <v>0.42386942791332716</v>
      </c>
      <c r="AC36" s="41">
        <f t="shared" si="57"/>
        <v>0.65044017184308756</v>
      </c>
      <c r="AD36" s="41">
        <f t="shared" si="57"/>
        <v>0.53613270642273025</v>
      </c>
      <c r="AE36" s="41">
        <f t="shared" si="57"/>
        <v>0.73666000093010275</v>
      </c>
      <c r="AF36" s="41">
        <f t="shared" si="57"/>
        <v>0.92115018779571722</v>
      </c>
      <c r="AG36" s="41">
        <f t="shared" si="57"/>
        <v>0.54895350713413082</v>
      </c>
      <c r="AH36" s="41">
        <f t="shared" si="57"/>
        <v>0.63828906944603381</v>
      </c>
      <c r="AI36" s="42">
        <f t="shared" si="57"/>
        <v>0.80140473157327008</v>
      </c>
      <c r="AJ36" s="44"/>
      <c r="AK36" s="145">
        <f>IFERROR(SUMIF($C$19:$C$29,$D36,AK$19:AK$29)/AK$30,0)</f>
        <v>0.59345796050495359</v>
      </c>
      <c r="AL36" s="43"/>
      <c r="AM36" s="44"/>
      <c r="AN36" s="44"/>
      <c r="AO36" s="43"/>
      <c r="AP36" s="37"/>
      <c r="AQ36" s="43"/>
      <c r="AR36" s="43"/>
      <c r="AS36" s="44"/>
      <c r="AT36" s="43"/>
      <c r="AU36" s="43"/>
      <c r="AV36" s="44"/>
      <c r="AW36" s="43"/>
      <c r="AX36" s="81"/>
    </row>
    <row r="37" spans="2:50" x14ac:dyDescent="0.25">
      <c r="B37" s="25"/>
      <c r="C37" s="25"/>
      <c r="D37" s="45" t="s">
        <v>272</v>
      </c>
      <c r="E37" s="46">
        <f t="shared" si="55"/>
        <v>0.29663329049638176</v>
      </c>
      <c r="F37" s="47">
        <f t="shared" si="55"/>
        <v>0.14298154037111699</v>
      </c>
      <c r="G37" s="46">
        <f t="shared" si="55"/>
        <v>0.10186674147114753</v>
      </c>
      <c r="H37" s="48">
        <f t="shared" si="55"/>
        <v>0.37656629987894918</v>
      </c>
      <c r="I37" s="48">
        <f t="shared" si="55"/>
        <v>0.50437628134363666</v>
      </c>
      <c r="J37" s="48">
        <f t="shared" si="55"/>
        <v>0.44710814174363001</v>
      </c>
      <c r="K37" s="48">
        <f t="shared" si="55"/>
        <v>0.10832154026241768</v>
      </c>
      <c r="L37" s="48">
        <f t="shared" si="55"/>
        <v>0.32915738008029538</v>
      </c>
      <c r="M37" s="47">
        <f t="shared" si="55"/>
        <v>0.40608130317508584</v>
      </c>
      <c r="N37" s="46">
        <f t="shared" si="55"/>
        <v>0.34495854457601988</v>
      </c>
      <c r="O37" s="48">
        <f t="shared" si="56"/>
        <v>7.5450364749241702E-2</v>
      </c>
      <c r="P37" s="48">
        <f t="shared" si="56"/>
        <v>0.52428138861751117</v>
      </c>
      <c r="Q37" s="48">
        <f t="shared" si="56"/>
        <v>0.47536610047586797</v>
      </c>
      <c r="R37" s="48">
        <f t="shared" si="56"/>
        <v>0.26629454701588662</v>
      </c>
      <c r="S37" s="48">
        <f t="shared" si="56"/>
        <v>0.50953164950076368</v>
      </c>
      <c r="T37" s="47">
        <f t="shared" si="56"/>
        <v>0.33695898976490724</v>
      </c>
      <c r="U37" s="46">
        <f t="shared" si="56"/>
        <v>0.32431750835382384</v>
      </c>
      <c r="V37" s="48">
        <f t="shared" si="56"/>
        <v>0.29986761754281077</v>
      </c>
      <c r="W37" s="48">
        <f t="shared" si="56"/>
        <v>0.36450547384816462</v>
      </c>
      <c r="X37" s="48">
        <f t="shared" si="56"/>
        <v>7.3166161289223527E-2</v>
      </c>
      <c r="Y37" s="48">
        <f t="shared" si="57"/>
        <v>0.29954477847388106</v>
      </c>
      <c r="Z37" s="48">
        <f t="shared" si="57"/>
        <v>0.14995574092688999</v>
      </c>
      <c r="AA37" s="47">
        <f t="shared" si="57"/>
        <v>0.3044604564445566</v>
      </c>
      <c r="AB37" s="46">
        <f t="shared" si="57"/>
        <v>0.43989389975715759</v>
      </c>
      <c r="AC37" s="48">
        <f t="shared" si="57"/>
        <v>0.10352841749418973</v>
      </c>
      <c r="AD37" s="48">
        <f t="shared" si="57"/>
        <v>0.32757630774482882</v>
      </c>
      <c r="AE37" s="48">
        <f t="shared" si="57"/>
        <v>0</v>
      </c>
      <c r="AF37" s="48">
        <f t="shared" si="57"/>
        <v>0.12414028583971511</v>
      </c>
      <c r="AG37" s="48">
        <f t="shared" si="57"/>
        <v>0.34512366595210109</v>
      </c>
      <c r="AH37" s="48">
        <f t="shared" si="57"/>
        <v>0.10193751705560788</v>
      </c>
      <c r="AI37" s="49">
        <f t="shared" si="57"/>
        <v>0.18792555605991829</v>
      </c>
      <c r="AJ37" s="44"/>
      <c r="AK37" s="146">
        <f>IFERROR(SUMIF($C$19:$C$29,$D37,AK$19:AK$29)/AK$30,0)</f>
        <v>0.29389534366178194</v>
      </c>
      <c r="AL37" s="43"/>
      <c r="AM37" s="44"/>
      <c r="AN37" s="44"/>
      <c r="AO37" s="43"/>
      <c r="AP37" s="37"/>
      <c r="AQ37" s="43"/>
      <c r="AR37" s="43"/>
      <c r="AS37" s="44"/>
      <c r="AT37" s="43"/>
      <c r="AU37" s="43"/>
      <c r="AV37" s="44"/>
      <c r="AW37" s="43"/>
      <c r="AX37" s="81"/>
    </row>
    <row r="38" spans="2:50" x14ac:dyDescent="0.25">
      <c r="B38" s="25"/>
      <c r="C38" s="25"/>
      <c r="D38" s="45" t="s">
        <v>12</v>
      </c>
      <c r="E38" s="46">
        <f t="shared" si="55"/>
        <v>0</v>
      </c>
      <c r="F38" s="47">
        <f t="shared" si="55"/>
        <v>0</v>
      </c>
      <c r="G38" s="46">
        <f t="shared" si="55"/>
        <v>0</v>
      </c>
      <c r="H38" s="48">
        <f t="shared" si="55"/>
        <v>0</v>
      </c>
      <c r="I38" s="48">
        <f t="shared" si="55"/>
        <v>0</v>
      </c>
      <c r="J38" s="48">
        <f t="shared" si="55"/>
        <v>0</v>
      </c>
      <c r="K38" s="48">
        <f t="shared" si="55"/>
        <v>0</v>
      </c>
      <c r="L38" s="48">
        <f t="shared" si="55"/>
        <v>0</v>
      </c>
      <c r="M38" s="47">
        <f t="shared" si="55"/>
        <v>0</v>
      </c>
      <c r="N38" s="46">
        <f t="shared" si="55"/>
        <v>0</v>
      </c>
      <c r="O38" s="48">
        <f t="shared" si="56"/>
        <v>0</v>
      </c>
      <c r="P38" s="48">
        <f t="shared" si="56"/>
        <v>0</v>
      </c>
      <c r="Q38" s="48">
        <f t="shared" si="56"/>
        <v>0</v>
      </c>
      <c r="R38" s="48">
        <f t="shared" si="56"/>
        <v>0</v>
      </c>
      <c r="S38" s="48">
        <f t="shared" si="56"/>
        <v>0</v>
      </c>
      <c r="T38" s="47">
        <f t="shared" si="56"/>
        <v>0.13811262095224786</v>
      </c>
      <c r="U38" s="46">
        <f t="shared" si="56"/>
        <v>7.3009268015888029E-2</v>
      </c>
      <c r="V38" s="48">
        <f t="shared" si="56"/>
        <v>8.5664261006960743E-2</v>
      </c>
      <c r="W38" s="48">
        <f t="shared" si="56"/>
        <v>0.17698924923688383</v>
      </c>
      <c r="X38" s="48">
        <f t="shared" si="56"/>
        <v>0.23554563728663419</v>
      </c>
      <c r="Y38" s="48">
        <f t="shared" si="57"/>
        <v>3.0361759752844619E-2</v>
      </c>
      <c r="Z38" s="48">
        <f t="shared" si="57"/>
        <v>0.13438254842242658</v>
      </c>
      <c r="AA38" s="47">
        <f t="shared" si="57"/>
        <v>7.2737329827519251E-2</v>
      </c>
      <c r="AB38" s="46">
        <f t="shared" si="57"/>
        <v>4.2106579674195128E-2</v>
      </c>
      <c r="AC38" s="48">
        <f t="shared" si="57"/>
        <v>0.18622438199873231</v>
      </c>
      <c r="AD38" s="48">
        <f t="shared" si="57"/>
        <v>9.9002219015253815E-2</v>
      </c>
      <c r="AE38" s="48">
        <f t="shared" si="57"/>
        <v>5.6215411803004239E-2</v>
      </c>
      <c r="AF38" s="48">
        <f t="shared" si="57"/>
        <v>8.2947173308619074E-2</v>
      </c>
      <c r="AG38" s="48">
        <f t="shared" si="57"/>
        <v>9.2507433787428262E-2</v>
      </c>
      <c r="AH38" s="48">
        <f t="shared" si="57"/>
        <v>0.21619908625956211</v>
      </c>
      <c r="AI38" s="49">
        <f t="shared" si="57"/>
        <v>0.13471366025800594</v>
      </c>
      <c r="AJ38" s="44"/>
      <c r="AK38" s="146">
        <f>IFERROR(SUMIF($C$19:$C$29,$D38,AK$19:AK$29)/AK$30,0)</f>
        <v>5.4246995790684718E-2</v>
      </c>
      <c r="AL38" s="43"/>
      <c r="AM38" s="44"/>
      <c r="AN38" s="44"/>
      <c r="AO38" s="43"/>
      <c r="AP38" s="37"/>
      <c r="AQ38" s="43"/>
      <c r="AR38" s="43"/>
      <c r="AS38" s="44"/>
      <c r="AT38" s="43"/>
      <c r="AU38" s="43"/>
      <c r="AV38" s="44"/>
      <c r="AW38" s="43"/>
      <c r="AX38" s="81"/>
    </row>
    <row r="39" spans="2:50" x14ac:dyDescent="0.25">
      <c r="B39" s="25"/>
      <c r="C39" s="25"/>
      <c r="D39" s="45" t="s">
        <v>10</v>
      </c>
      <c r="E39" s="46">
        <f t="shared" si="55"/>
        <v>6.982194030773882E-2</v>
      </c>
      <c r="F39" s="47">
        <f t="shared" si="55"/>
        <v>2.852895472411587E-2</v>
      </c>
      <c r="G39" s="46">
        <f t="shared" si="55"/>
        <v>5.9430420416404367E-2</v>
      </c>
      <c r="H39" s="48">
        <f t="shared" si="55"/>
        <v>0.17307000229015126</v>
      </c>
      <c r="I39" s="48">
        <f t="shared" si="55"/>
        <v>1.0171897177101402E-2</v>
      </c>
      <c r="J39" s="48">
        <f t="shared" si="55"/>
        <v>4.4933516735442457E-2</v>
      </c>
      <c r="K39" s="48">
        <f t="shared" si="55"/>
        <v>5.4055942834180686E-2</v>
      </c>
      <c r="L39" s="48">
        <f t="shared" si="55"/>
        <v>8.484558792197229E-2</v>
      </c>
      <c r="M39" s="47">
        <f t="shared" si="55"/>
        <v>1.1069897192269291E-2</v>
      </c>
      <c r="N39" s="46">
        <f t="shared" si="55"/>
        <v>9.7003861851858615E-3</v>
      </c>
      <c r="O39" s="48">
        <f t="shared" si="56"/>
        <v>4.6422630760700585E-2</v>
      </c>
      <c r="P39" s="48">
        <f t="shared" si="56"/>
        <v>2.2148461440438839E-2</v>
      </c>
      <c r="Q39" s="48">
        <f t="shared" si="56"/>
        <v>5.6284550601734547E-2</v>
      </c>
      <c r="R39" s="48">
        <f t="shared" si="56"/>
        <v>6.5018708213212279E-3</v>
      </c>
      <c r="S39" s="48">
        <f t="shared" si="56"/>
        <v>2.441940108653572E-2</v>
      </c>
      <c r="T39" s="47">
        <f t="shared" si="56"/>
        <v>0</v>
      </c>
      <c r="U39" s="46">
        <f t="shared" si="56"/>
        <v>1.3366118151440639E-2</v>
      </c>
      <c r="V39" s="48">
        <f t="shared" si="56"/>
        <v>4.0995857710210526E-2</v>
      </c>
      <c r="W39" s="48">
        <f t="shared" si="56"/>
        <v>4.2519670942504459E-2</v>
      </c>
      <c r="X39" s="48">
        <f t="shared" si="56"/>
        <v>0</v>
      </c>
      <c r="Y39" s="48">
        <f t="shared" si="57"/>
        <v>6.8426638039474378E-3</v>
      </c>
      <c r="Z39" s="48">
        <f t="shared" si="57"/>
        <v>3.5257227731684992E-2</v>
      </c>
      <c r="AA39" s="47">
        <f t="shared" si="57"/>
        <v>9.120989124052771E-2</v>
      </c>
      <c r="AB39" s="46">
        <f t="shared" si="57"/>
        <v>1.4278716374665179E-2</v>
      </c>
      <c r="AC39" s="48">
        <f t="shared" si="57"/>
        <v>5.9807028663990423E-2</v>
      </c>
      <c r="AD39" s="48">
        <f t="shared" si="57"/>
        <v>3.7288766817187291E-2</v>
      </c>
      <c r="AE39" s="48">
        <f t="shared" si="57"/>
        <v>9.891643026554435E-2</v>
      </c>
      <c r="AF39" s="48">
        <f t="shared" si="57"/>
        <v>3.3650797522072097E-2</v>
      </c>
      <c r="AG39" s="48">
        <f t="shared" si="57"/>
        <v>2.6646382223451587E-2</v>
      </c>
      <c r="AH39" s="48">
        <f t="shared" si="57"/>
        <v>4.3574327238796111E-2</v>
      </c>
      <c r="AI39" s="49">
        <f t="shared" si="57"/>
        <v>8.5055081291884466E-2</v>
      </c>
      <c r="AJ39" s="44"/>
      <c r="AK39" s="146">
        <f>IFERROR(SUMIF($C$19:$C$29,$D39,AK$19:AK$29)/AK$30,0)</f>
        <v>4.1331004303881098E-2</v>
      </c>
      <c r="AL39" s="43"/>
      <c r="AM39" s="44"/>
      <c r="AN39" s="44"/>
      <c r="AO39" s="43"/>
      <c r="AP39" s="37"/>
      <c r="AQ39" s="43"/>
      <c r="AR39" s="43"/>
      <c r="AS39" s="44"/>
      <c r="AT39" s="43"/>
      <c r="AU39" s="43"/>
      <c r="AV39" s="44"/>
      <c r="AW39" s="43"/>
      <c r="AX39" s="81"/>
    </row>
    <row r="40" spans="2:50" ht="15.75" thickBot="1" x14ac:dyDescent="0.3">
      <c r="B40" s="25"/>
      <c r="C40" s="25"/>
      <c r="D40" s="50" t="s">
        <v>561</v>
      </c>
      <c r="E40" s="51">
        <f t="shared" si="55"/>
        <v>-3.4155023949750195E-2</v>
      </c>
      <c r="F40" s="52">
        <f t="shared" si="55"/>
        <v>0</v>
      </c>
      <c r="G40" s="51">
        <f t="shared" si="55"/>
        <v>4.1121806267267282E-2</v>
      </c>
      <c r="H40" s="53">
        <f t="shared" si="55"/>
        <v>-4.6490070558469751E-2</v>
      </c>
      <c r="I40" s="53">
        <f t="shared" si="55"/>
        <v>-1.62829206749724E-2</v>
      </c>
      <c r="J40" s="53">
        <f t="shared" si="55"/>
        <v>0</v>
      </c>
      <c r="K40" s="53">
        <f t="shared" si="55"/>
        <v>-4.3415972185823853E-2</v>
      </c>
      <c r="L40" s="53">
        <f t="shared" si="55"/>
        <v>1.6444437033702203E-2</v>
      </c>
      <c r="M40" s="52">
        <f t="shared" si="55"/>
        <v>0</v>
      </c>
      <c r="N40" s="51">
        <f t="shared" si="55"/>
        <v>0</v>
      </c>
      <c r="O40" s="53">
        <f t="shared" si="56"/>
        <v>0.18667985779671889</v>
      </c>
      <c r="P40" s="53">
        <f t="shared" si="56"/>
        <v>-1.77976540835088E-2</v>
      </c>
      <c r="Q40" s="53">
        <f t="shared" si="56"/>
        <v>1.9494693529367491E-2</v>
      </c>
      <c r="R40" s="53">
        <f t="shared" si="56"/>
        <v>0.12121082009446113</v>
      </c>
      <c r="S40" s="53">
        <f t="shared" si="56"/>
        <v>0</v>
      </c>
      <c r="T40" s="52">
        <f t="shared" si="56"/>
        <v>0</v>
      </c>
      <c r="U40" s="51">
        <f t="shared" si="56"/>
        <v>0.15049492465796607</v>
      </c>
      <c r="V40" s="53">
        <f t="shared" si="56"/>
        <v>3.975744117521459E-2</v>
      </c>
      <c r="W40" s="53">
        <f t="shared" si="56"/>
        <v>3.5904505294817972E-2</v>
      </c>
      <c r="X40" s="53">
        <f t="shared" si="56"/>
        <v>4.817553064631528E-2</v>
      </c>
      <c r="Y40" s="53">
        <f t="shared" si="57"/>
        <v>0.14147514719921983</v>
      </c>
      <c r="Z40" s="53">
        <f t="shared" si="57"/>
        <v>9.5884656354552691E-2</v>
      </c>
      <c r="AA40" s="52">
        <f t="shared" si="57"/>
        <v>0</v>
      </c>
      <c r="AB40" s="51">
        <f t="shared" si="57"/>
        <v>7.9851376280654945E-2</v>
      </c>
      <c r="AC40" s="53">
        <f t="shared" si="57"/>
        <v>0</v>
      </c>
      <c r="AD40" s="53">
        <f t="shared" si="57"/>
        <v>0</v>
      </c>
      <c r="AE40" s="53">
        <f t="shared" si="57"/>
        <v>0.10820815700134866</v>
      </c>
      <c r="AF40" s="53">
        <f t="shared" si="57"/>
        <v>-0.16188844446612358</v>
      </c>
      <c r="AG40" s="53">
        <f t="shared" si="57"/>
        <v>-1.3230989097111774E-2</v>
      </c>
      <c r="AH40" s="53">
        <f t="shared" si="57"/>
        <v>0</v>
      </c>
      <c r="AI40" s="54">
        <f t="shared" si="57"/>
        <v>-0.20909902918307879</v>
      </c>
      <c r="AJ40" s="44"/>
      <c r="AK40" s="147">
        <f>IFERROR(SUMIF($C$19:$C$29,$D40,AK$19:AK$29)/AK$30,0)</f>
        <v>1.7068695738698791E-2</v>
      </c>
      <c r="AL40" s="43"/>
      <c r="AM40" s="44"/>
      <c r="AN40" s="44"/>
      <c r="AO40" s="43"/>
      <c r="AP40" s="44"/>
      <c r="AQ40" s="43"/>
      <c r="AR40" s="43"/>
      <c r="AS40" s="44"/>
      <c r="AT40" s="43"/>
      <c r="AU40" s="43"/>
      <c r="AV40" s="44"/>
      <c r="AW40" s="43"/>
      <c r="AX40" s="81"/>
    </row>
    <row r="41" spans="2:50" x14ac:dyDescent="0.25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2:50" x14ac:dyDescent="0.25">
      <c r="D42" s="116" t="s">
        <v>273</v>
      </c>
    </row>
    <row r="43" spans="2:50" ht="8.4499999999999993" customHeight="1" x14ac:dyDescent="0.25"/>
    <row r="44" spans="2:50" x14ac:dyDescent="0.25">
      <c r="B44" s="25"/>
      <c r="C44" s="25"/>
      <c r="D44" s="55" t="s">
        <v>8</v>
      </c>
      <c r="E44" s="56">
        <f t="shared" ref="E44:AI44" si="58">IFERROR(SUMIF($C$19:$C$29,$D36,E$19:E$29),0)</f>
        <v>2590.9066666666668</v>
      </c>
      <c r="F44" s="57">
        <f t="shared" si="58"/>
        <v>4592.24</v>
      </c>
      <c r="G44" s="56">
        <f t="shared" si="58"/>
        <v>3260.2666666666664</v>
      </c>
      <c r="H44" s="58">
        <f t="shared" si="58"/>
        <v>1214.9333333333332</v>
      </c>
      <c r="I44" s="58">
        <f t="shared" si="58"/>
        <v>1696.8000000000002</v>
      </c>
      <c r="J44" s="58">
        <f t="shared" si="58"/>
        <v>2068.0000000000005</v>
      </c>
      <c r="K44" s="58">
        <f t="shared" si="58"/>
        <v>2689.4933333333333</v>
      </c>
      <c r="L44" s="58">
        <f t="shared" si="58"/>
        <v>4098.9333333333334</v>
      </c>
      <c r="M44" s="57">
        <f t="shared" si="58"/>
        <v>3156.2933333333335</v>
      </c>
      <c r="N44" s="56">
        <f t="shared" si="58"/>
        <v>1880.5066666666667</v>
      </c>
      <c r="O44" s="58">
        <f t="shared" si="58"/>
        <v>1696</v>
      </c>
      <c r="P44" s="58">
        <f t="shared" si="58"/>
        <v>2071.4666666666667</v>
      </c>
      <c r="Q44" s="58">
        <f t="shared" si="58"/>
        <v>1431.1999999999998</v>
      </c>
      <c r="R44" s="58">
        <f t="shared" si="58"/>
        <v>2634.5333333333338</v>
      </c>
      <c r="S44" s="58">
        <f t="shared" si="58"/>
        <v>2921.3066666666664</v>
      </c>
      <c r="T44" s="57">
        <f t="shared" si="58"/>
        <v>3205.7866666666669</v>
      </c>
      <c r="U44" s="56">
        <f t="shared" si="58"/>
        <v>927.99999999999989</v>
      </c>
      <c r="V44" s="58">
        <f t="shared" si="58"/>
        <v>1666.4</v>
      </c>
      <c r="W44" s="58">
        <f t="shared" si="58"/>
        <v>1132.2666666666669</v>
      </c>
      <c r="X44" s="58">
        <f t="shared" si="58"/>
        <v>2013.44</v>
      </c>
      <c r="Y44" s="58">
        <f t="shared" si="58"/>
        <v>3395.813333333333</v>
      </c>
      <c r="Z44" s="58">
        <f t="shared" si="58"/>
        <v>2077.8666666666668</v>
      </c>
      <c r="AA44" s="57">
        <f t="shared" si="58"/>
        <v>4377.2346666666672</v>
      </c>
      <c r="AB44" s="56">
        <f t="shared" si="58"/>
        <v>2169.0133333333333</v>
      </c>
      <c r="AC44" s="58">
        <f t="shared" si="58"/>
        <v>2462.8266666666668</v>
      </c>
      <c r="AD44" s="58">
        <f t="shared" si="58"/>
        <v>921.33333333333326</v>
      </c>
      <c r="AE44" s="58">
        <f t="shared" si="58"/>
        <v>2112.0533333333333</v>
      </c>
      <c r="AF44" s="58">
        <f t="shared" si="58"/>
        <v>4028.6933333333336</v>
      </c>
      <c r="AG44" s="58">
        <f t="shared" si="58"/>
        <v>2540.2933333333331</v>
      </c>
      <c r="AH44" s="58">
        <f t="shared" si="58"/>
        <v>1933.5733333333333</v>
      </c>
      <c r="AI44" s="57">
        <f t="shared" si="58"/>
        <v>2189.2133333333336</v>
      </c>
      <c r="AJ44" s="44"/>
      <c r="AK44" s="43"/>
      <c r="AL44" s="43"/>
      <c r="AM44" s="44"/>
      <c r="AN44" s="44"/>
      <c r="AO44" s="43"/>
      <c r="AP44" s="37"/>
      <c r="AQ44" s="43"/>
      <c r="AR44" s="43"/>
      <c r="AS44" s="44"/>
      <c r="AT44" s="43"/>
      <c r="AU44" s="43"/>
      <c r="AV44" s="44"/>
      <c r="AW44" s="43"/>
      <c r="AX44" s="81"/>
    </row>
    <row r="45" spans="2:50" x14ac:dyDescent="0.25">
      <c r="B45" s="25"/>
      <c r="C45" s="25"/>
      <c r="D45" s="59" t="s">
        <v>9</v>
      </c>
      <c r="E45" s="60">
        <f t="shared" ref="E45:AI45" si="59">IFERROR(SUMIF($C$19:$C$29,$D37,E$19:E$29),0)</f>
        <v>1151.04</v>
      </c>
      <c r="F45" s="61">
        <f t="shared" si="59"/>
        <v>792.5333333333333</v>
      </c>
      <c r="G45" s="60">
        <f t="shared" si="59"/>
        <v>416.4</v>
      </c>
      <c r="H45" s="62">
        <f t="shared" si="59"/>
        <v>920.8</v>
      </c>
      <c r="I45" s="62">
        <f t="shared" si="59"/>
        <v>1705.7333333333336</v>
      </c>
      <c r="J45" s="62">
        <f t="shared" si="59"/>
        <v>1820.2666666666667</v>
      </c>
      <c r="K45" s="62">
        <f t="shared" si="59"/>
        <v>330.66666666666669</v>
      </c>
      <c r="L45" s="62">
        <f t="shared" si="59"/>
        <v>2368.8666666666668</v>
      </c>
      <c r="M45" s="61">
        <f t="shared" si="59"/>
        <v>2199.0466666666666</v>
      </c>
      <c r="N45" s="60">
        <f t="shared" si="59"/>
        <v>1005.2</v>
      </c>
      <c r="O45" s="62">
        <f t="shared" si="59"/>
        <v>185.06666666666666</v>
      </c>
      <c r="P45" s="62">
        <f t="shared" si="59"/>
        <v>2304</v>
      </c>
      <c r="Q45" s="62">
        <f t="shared" si="59"/>
        <v>1515.7333333333333</v>
      </c>
      <c r="R45" s="62">
        <f t="shared" si="59"/>
        <v>1157.7066666666667</v>
      </c>
      <c r="S45" s="62">
        <f t="shared" si="59"/>
        <v>3193.8666666666668</v>
      </c>
      <c r="T45" s="61">
        <f t="shared" si="59"/>
        <v>2057.84</v>
      </c>
      <c r="U45" s="60">
        <f t="shared" si="59"/>
        <v>685.86666666666667</v>
      </c>
      <c r="V45" s="62">
        <f t="shared" si="59"/>
        <v>936.26666666666665</v>
      </c>
      <c r="W45" s="62">
        <f t="shared" si="59"/>
        <v>1085.8666666666668</v>
      </c>
      <c r="X45" s="62">
        <f t="shared" si="59"/>
        <v>229.06666666666666</v>
      </c>
      <c r="Y45" s="62">
        <f t="shared" si="59"/>
        <v>1949.4933333333333</v>
      </c>
      <c r="Z45" s="62">
        <f t="shared" si="59"/>
        <v>533.06666666666661</v>
      </c>
      <c r="AA45" s="61">
        <f t="shared" si="59"/>
        <v>2506.9866666666667</v>
      </c>
      <c r="AB45" s="60">
        <f t="shared" si="59"/>
        <v>2251.0133333333333</v>
      </c>
      <c r="AC45" s="62">
        <f t="shared" si="59"/>
        <v>392</v>
      </c>
      <c r="AD45" s="62">
        <f t="shared" si="59"/>
        <v>562.93333333333328</v>
      </c>
      <c r="AE45" s="62">
        <f t="shared" si="59"/>
        <v>0</v>
      </c>
      <c r="AF45" s="62">
        <f t="shared" si="59"/>
        <v>542.93333333333328</v>
      </c>
      <c r="AG45" s="62">
        <f t="shared" si="59"/>
        <v>1597.0666666666666</v>
      </c>
      <c r="AH45" s="62">
        <f t="shared" si="59"/>
        <v>308.8</v>
      </c>
      <c r="AI45" s="61">
        <f t="shared" si="59"/>
        <v>513.36</v>
      </c>
      <c r="AJ45" s="44"/>
      <c r="AK45" s="43"/>
      <c r="AL45" s="43"/>
      <c r="AM45" s="44"/>
      <c r="AN45" s="44"/>
      <c r="AO45" s="43"/>
      <c r="AP45" s="37"/>
      <c r="AQ45" s="43"/>
      <c r="AR45" s="43"/>
      <c r="AS45" s="44"/>
      <c r="AT45" s="43"/>
      <c r="AU45" s="43"/>
      <c r="AV45" s="44"/>
      <c r="AW45" s="43"/>
      <c r="AX45" s="81"/>
    </row>
    <row r="46" spans="2:50" x14ac:dyDescent="0.25">
      <c r="B46" s="25"/>
      <c r="C46" s="25"/>
      <c r="D46" s="59" t="s">
        <v>12</v>
      </c>
      <c r="E46" s="60">
        <f t="shared" ref="E46:AI47" si="60">IFERROR(SUMIF($C$19:$C$29,$D38,E$19:E$29),0)</f>
        <v>0</v>
      </c>
      <c r="F46" s="61">
        <f t="shared" si="60"/>
        <v>0</v>
      </c>
      <c r="G46" s="60">
        <f t="shared" si="60"/>
        <v>0</v>
      </c>
      <c r="H46" s="62">
        <f t="shared" si="60"/>
        <v>0</v>
      </c>
      <c r="I46" s="62">
        <f t="shared" si="60"/>
        <v>0</v>
      </c>
      <c r="J46" s="62">
        <f t="shared" si="60"/>
        <v>0</v>
      </c>
      <c r="K46" s="62">
        <f t="shared" si="60"/>
        <v>0</v>
      </c>
      <c r="L46" s="62">
        <f t="shared" si="60"/>
        <v>0</v>
      </c>
      <c r="M46" s="61">
        <f t="shared" si="60"/>
        <v>0</v>
      </c>
      <c r="N46" s="60">
        <f t="shared" si="60"/>
        <v>0</v>
      </c>
      <c r="O46" s="62">
        <f t="shared" si="60"/>
        <v>0</v>
      </c>
      <c r="P46" s="62">
        <f t="shared" si="60"/>
        <v>0</v>
      </c>
      <c r="Q46" s="62">
        <f t="shared" si="60"/>
        <v>0</v>
      </c>
      <c r="R46" s="62">
        <f t="shared" si="60"/>
        <v>0</v>
      </c>
      <c r="S46" s="62">
        <f t="shared" si="60"/>
        <v>0</v>
      </c>
      <c r="T46" s="61">
        <f t="shared" si="60"/>
        <v>843.4666666666667</v>
      </c>
      <c r="U46" s="60">
        <f t="shared" si="60"/>
        <v>154.4</v>
      </c>
      <c r="V46" s="62">
        <f t="shared" si="60"/>
        <v>267.46666666666664</v>
      </c>
      <c r="W46" s="62">
        <f t="shared" si="60"/>
        <v>527.25333333333333</v>
      </c>
      <c r="X46" s="62">
        <f t="shared" si="60"/>
        <v>737.44</v>
      </c>
      <c r="Y46" s="62">
        <f t="shared" si="60"/>
        <v>197.6</v>
      </c>
      <c r="Z46" s="62">
        <f t="shared" si="60"/>
        <v>477.70666666666665</v>
      </c>
      <c r="AA46" s="61">
        <f t="shared" si="60"/>
        <v>598.93333333333328</v>
      </c>
      <c r="AB46" s="60">
        <f t="shared" si="60"/>
        <v>215.46666666666667</v>
      </c>
      <c r="AC46" s="62">
        <f t="shared" si="60"/>
        <v>705.12</v>
      </c>
      <c r="AD46" s="62">
        <f t="shared" si="60"/>
        <v>170.13333333333333</v>
      </c>
      <c r="AE46" s="62">
        <f t="shared" si="60"/>
        <v>161.17333333333335</v>
      </c>
      <c r="AF46" s="62">
        <f t="shared" si="60"/>
        <v>362.77333333333331</v>
      </c>
      <c r="AG46" s="62">
        <f t="shared" si="60"/>
        <v>428.08</v>
      </c>
      <c r="AH46" s="62">
        <f t="shared" si="60"/>
        <v>654.93333333333328</v>
      </c>
      <c r="AI46" s="61">
        <f t="shared" si="60"/>
        <v>368</v>
      </c>
      <c r="AJ46" s="44"/>
      <c r="AK46" s="43"/>
      <c r="AL46" s="43"/>
      <c r="AM46" s="44"/>
      <c r="AN46" s="44"/>
      <c r="AO46" s="43"/>
      <c r="AP46" s="37"/>
      <c r="AQ46" s="43"/>
      <c r="AR46" s="43"/>
      <c r="AS46" s="44"/>
      <c r="AT46" s="43"/>
      <c r="AU46" s="43"/>
      <c r="AV46" s="44"/>
      <c r="AW46" s="43"/>
      <c r="AX46" s="81"/>
    </row>
    <row r="47" spans="2:50" x14ac:dyDescent="0.25">
      <c r="B47" s="25"/>
      <c r="C47" s="25"/>
      <c r="D47" s="59" t="s">
        <v>10</v>
      </c>
      <c r="E47" s="60">
        <f t="shared" si="60"/>
        <v>270.93333333333334</v>
      </c>
      <c r="F47" s="61">
        <f t="shared" si="60"/>
        <v>158.13333333333333</v>
      </c>
      <c r="G47" s="60">
        <f t="shared" si="60"/>
        <v>242.93333333333334</v>
      </c>
      <c r="H47" s="62">
        <f t="shared" si="60"/>
        <v>423.2</v>
      </c>
      <c r="I47" s="62">
        <f t="shared" si="60"/>
        <v>34.4</v>
      </c>
      <c r="J47" s="62">
        <f t="shared" si="60"/>
        <v>182.93333333333334</v>
      </c>
      <c r="K47" s="62">
        <f t="shared" si="60"/>
        <v>165.01333333333332</v>
      </c>
      <c r="L47" s="62">
        <f t="shared" si="60"/>
        <v>610.61333333333334</v>
      </c>
      <c r="M47" s="61">
        <f t="shared" si="60"/>
        <v>59.946666666666665</v>
      </c>
      <c r="N47" s="60">
        <f t="shared" si="60"/>
        <v>28.266666666666666</v>
      </c>
      <c r="O47" s="62">
        <f t="shared" si="60"/>
        <v>113.86666666666666</v>
      </c>
      <c r="P47" s="62">
        <f t="shared" si="60"/>
        <v>97.333333333333329</v>
      </c>
      <c r="Q47" s="62">
        <f t="shared" si="60"/>
        <v>179.46666666666667</v>
      </c>
      <c r="R47" s="62">
        <f t="shared" si="60"/>
        <v>28.266666666666666</v>
      </c>
      <c r="S47" s="62">
        <f t="shared" si="60"/>
        <v>153.06666666666666</v>
      </c>
      <c r="T47" s="61">
        <f t="shared" si="60"/>
        <v>0</v>
      </c>
      <c r="U47" s="60">
        <f t="shared" si="60"/>
        <v>28.266666666666666</v>
      </c>
      <c r="V47" s="62">
        <f t="shared" si="60"/>
        <v>128</v>
      </c>
      <c r="W47" s="62">
        <f t="shared" si="60"/>
        <v>126.66666666666667</v>
      </c>
      <c r="X47" s="62">
        <f t="shared" si="60"/>
        <v>0</v>
      </c>
      <c r="Y47" s="62">
        <f t="shared" si="60"/>
        <v>44.533333333333331</v>
      </c>
      <c r="Z47" s="62">
        <f t="shared" si="60"/>
        <v>125.33333333333333</v>
      </c>
      <c r="AA47" s="61">
        <f t="shared" si="60"/>
        <v>751.04</v>
      </c>
      <c r="AB47" s="60">
        <f t="shared" si="60"/>
        <v>73.066666666666663</v>
      </c>
      <c r="AC47" s="62">
        <f t="shared" si="60"/>
        <v>226.45333333333335</v>
      </c>
      <c r="AD47" s="62">
        <f t="shared" si="60"/>
        <v>64.08</v>
      </c>
      <c r="AE47" s="62">
        <f t="shared" si="60"/>
        <v>283.60000000000002</v>
      </c>
      <c r="AF47" s="62">
        <f t="shared" si="60"/>
        <v>147.17333333333335</v>
      </c>
      <c r="AG47" s="62">
        <f t="shared" si="60"/>
        <v>123.30666666666667</v>
      </c>
      <c r="AH47" s="62">
        <f t="shared" si="60"/>
        <v>132</v>
      </c>
      <c r="AI47" s="61">
        <f t="shared" si="60"/>
        <v>232.34666666666666</v>
      </c>
      <c r="AJ47" s="44"/>
      <c r="AK47" s="43"/>
      <c r="AL47" s="43"/>
      <c r="AM47" s="44"/>
      <c r="AN47" s="44"/>
      <c r="AO47" s="43"/>
      <c r="AP47" s="37"/>
      <c r="AQ47" s="43"/>
      <c r="AR47" s="43"/>
      <c r="AS47" s="44"/>
      <c r="AT47" s="43"/>
      <c r="AU47" s="43"/>
      <c r="AV47" s="44"/>
      <c r="AW47" s="43"/>
      <c r="AX47" s="81"/>
    </row>
    <row r="48" spans="2:50" x14ac:dyDescent="0.25">
      <c r="B48" s="25"/>
      <c r="C48" s="25"/>
      <c r="D48" s="63" t="s">
        <v>561</v>
      </c>
      <c r="E48" s="64">
        <f t="shared" ref="E48:AI48" si="61">IFERROR(SUMIF($C$19:$C$29,$D40,E$19:E$29),0)</f>
        <v>-132.53333333333333</v>
      </c>
      <c r="F48" s="65">
        <f t="shared" si="61"/>
        <v>0</v>
      </c>
      <c r="G48" s="64">
        <f t="shared" si="61"/>
        <v>168.09333333333333</v>
      </c>
      <c r="H48" s="66">
        <f t="shared" si="61"/>
        <v>-113.68</v>
      </c>
      <c r="I48" s="66">
        <f t="shared" si="61"/>
        <v>-55.06666666666667</v>
      </c>
      <c r="J48" s="66">
        <f t="shared" si="61"/>
        <v>0</v>
      </c>
      <c r="K48" s="66">
        <f t="shared" si="61"/>
        <v>-132.53333333333333</v>
      </c>
      <c r="L48" s="66">
        <f t="shared" si="61"/>
        <v>118.34666666666666</v>
      </c>
      <c r="M48" s="65">
        <f t="shared" si="61"/>
        <v>0</v>
      </c>
      <c r="N48" s="64">
        <f t="shared" si="61"/>
        <v>0</v>
      </c>
      <c r="O48" s="66">
        <f t="shared" si="61"/>
        <v>457.89333333333332</v>
      </c>
      <c r="P48" s="66">
        <f t="shared" si="61"/>
        <v>-78.213333333333338</v>
      </c>
      <c r="Q48" s="66">
        <f t="shared" si="61"/>
        <v>62.16</v>
      </c>
      <c r="R48" s="66">
        <f t="shared" si="61"/>
        <v>526.96</v>
      </c>
      <c r="S48" s="66">
        <f t="shared" si="61"/>
        <v>0</v>
      </c>
      <c r="T48" s="65">
        <f t="shared" si="61"/>
        <v>0</v>
      </c>
      <c r="U48" s="64">
        <f t="shared" si="61"/>
        <v>318.26666666666665</v>
      </c>
      <c r="V48" s="66">
        <f t="shared" si="61"/>
        <v>124.13333333333334</v>
      </c>
      <c r="W48" s="66">
        <f t="shared" si="61"/>
        <v>106.96</v>
      </c>
      <c r="X48" s="66">
        <f t="shared" si="61"/>
        <v>150.82666666666665</v>
      </c>
      <c r="Y48" s="66">
        <f t="shared" si="61"/>
        <v>920.74666666666667</v>
      </c>
      <c r="Z48" s="66">
        <f t="shared" si="61"/>
        <v>340.85333333333335</v>
      </c>
      <c r="AA48" s="65">
        <f t="shared" si="61"/>
        <v>0</v>
      </c>
      <c r="AB48" s="64">
        <f t="shared" si="61"/>
        <v>408.61333333333334</v>
      </c>
      <c r="AC48" s="66">
        <f t="shared" si="61"/>
        <v>0</v>
      </c>
      <c r="AD48" s="66">
        <f t="shared" si="61"/>
        <v>0</v>
      </c>
      <c r="AE48" s="66">
        <f t="shared" si="61"/>
        <v>310.24</v>
      </c>
      <c r="AF48" s="66">
        <f t="shared" si="61"/>
        <v>-708.02666666666664</v>
      </c>
      <c r="AG48" s="66">
        <f t="shared" si="61"/>
        <v>-61.226666666666667</v>
      </c>
      <c r="AH48" s="66">
        <f t="shared" si="61"/>
        <v>0</v>
      </c>
      <c r="AI48" s="65">
        <f t="shared" si="61"/>
        <v>-571.20000000000005</v>
      </c>
      <c r="AJ48" s="44"/>
      <c r="AK48" s="43"/>
      <c r="AL48" s="43"/>
      <c r="AM48" s="44"/>
      <c r="AN48" s="44"/>
      <c r="AO48" s="43"/>
      <c r="AP48" s="44"/>
      <c r="AQ48" s="43"/>
      <c r="AR48" s="43"/>
      <c r="AS48" s="44"/>
      <c r="AT48" s="43"/>
      <c r="AU48" s="43"/>
      <c r="AV48" s="44"/>
      <c r="AW48" s="43"/>
      <c r="AX48" s="81"/>
    </row>
  </sheetData>
  <mergeCells count="5">
    <mergeCell ref="AK1:AM1"/>
    <mergeCell ref="AK2:AM2"/>
    <mergeCell ref="AK3:AM3"/>
    <mergeCell ref="AW3:AX3"/>
    <mergeCell ref="AQ3:AU3"/>
  </mergeCells>
  <pageMargins left="0.11811023622047245" right="0.11811023622047245" top="0.15748031496062992" bottom="0.15748031496062992" header="0.31496062992125984" footer="0.31496062992125984"/>
  <pageSetup paperSize="0" scale="10" orientation="landscape" horizontalDpi="203" verticalDpi="20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X48"/>
  <sheetViews>
    <sheetView showGridLines="0" workbookViewId="0">
      <pane xSplit="4" ySplit="4" topLeftCell="Y5" activePane="bottomRight" state="frozen"/>
      <selection activeCell="AQ15" sqref="AQ15:AU15"/>
      <selection pane="topRight" activeCell="AQ15" sqref="AQ15:AU15"/>
      <selection pane="bottomLeft" activeCell="AQ15" sqref="AQ15:AU15"/>
      <selection pane="bottomRight" activeCell="AX38" sqref="AX38"/>
    </sheetView>
  </sheetViews>
  <sheetFormatPr defaultRowHeight="15" x14ac:dyDescent="0.25"/>
  <cols>
    <col min="1" max="1" width="3.7109375" style="156" customWidth="1"/>
    <col min="2" max="3" width="7.7109375" style="14" customWidth="1"/>
    <col min="4" max="4" width="30.7109375" customWidth="1"/>
    <col min="5" max="35" width="7.7109375" customWidth="1"/>
    <col min="36" max="36" width="1.7109375" customWidth="1"/>
    <col min="37" max="38" width="12.7109375" style="15" customWidth="1"/>
    <col min="39" max="39" width="12.42578125" customWidth="1"/>
    <col min="40" max="40" width="1.7109375" customWidth="1"/>
    <col min="41" max="41" width="12.7109375" style="15" customWidth="1"/>
    <col min="42" max="42" width="1.7109375" customWidth="1"/>
    <col min="43" max="44" width="9.7109375" style="15" customWidth="1"/>
    <col min="45" max="45" width="9.7109375" customWidth="1"/>
    <col min="46" max="46" width="9.7109375" style="15" customWidth="1"/>
    <col min="47" max="47" width="7.7109375" style="15" customWidth="1"/>
    <col min="48" max="48" width="1.7109375" customWidth="1"/>
    <col min="49" max="49" width="12.7109375" style="15" customWidth="1"/>
    <col min="50" max="50" width="9.7109375" style="77" customWidth="1"/>
  </cols>
  <sheetData>
    <row r="1" spans="1:50" ht="15.75" customHeight="1" x14ac:dyDescent="0.25">
      <c r="AK1" s="172">
        <v>2023</v>
      </c>
      <c r="AL1" s="172"/>
      <c r="AM1" s="172"/>
      <c r="AT1" s="71" t="s">
        <v>309</v>
      </c>
      <c r="AU1" s="85">
        <f ca="1">YEAR(NOW())</f>
        <v>2023</v>
      </c>
      <c r="AW1" s="71"/>
    </row>
    <row r="2" spans="1:50" ht="15.75" customHeight="1" thickBot="1" x14ac:dyDescent="0.3">
      <c r="B2" s="7" t="s">
        <v>270</v>
      </c>
      <c r="C2" s="6">
        <v>37.5</v>
      </c>
      <c r="AK2" s="173" t="s">
        <v>281</v>
      </c>
      <c r="AL2" s="173"/>
      <c r="AM2" s="173"/>
      <c r="AQ2" s="71" t="s">
        <v>266</v>
      </c>
      <c r="AR2" s="72">
        <f>DAY(EOMONTH(AK3,0))</f>
        <v>31</v>
      </c>
      <c r="AT2" s="71" t="s">
        <v>310</v>
      </c>
      <c r="AU2" s="85">
        <f ca="1">AU1-1</f>
        <v>2022</v>
      </c>
      <c r="AW2" s="71"/>
    </row>
    <row r="3" spans="1:50" ht="17.100000000000001" customHeight="1" thickBot="1" x14ac:dyDescent="0.3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K3" s="174">
        <v>45139</v>
      </c>
      <c r="AL3" s="174"/>
      <c r="AM3" s="174"/>
      <c r="AQ3" s="177" t="s">
        <v>465</v>
      </c>
      <c r="AR3" s="178"/>
      <c r="AS3" s="178"/>
      <c r="AT3" s="178"/>
      <c r="AU3" s="179"/>
      <c r="AW3" s="175" t="s">
        <v>458</v>
      </c>
      <c r="AX3" s="176"/>
    </row>
    <row r="4" spans="1:50" s="17" customFormat="1" ht="45" customHeight="1" thickBot="1" x14ac:dyDescent="0.3">
      <c r="A4" s="157"/>
      <c r="B4" s="90" t="s">
        <v>267</v>
      </c>
      <c r="C4" s="91" t="s">
        <v>268</v>
      </c>
      <c r="D4" s="102" t="s">
        <v>269</v>
      </c>
      <c r="E4" s="28">
        <v>1</v>
      </c>
      <c r="F4" s="74">
        <f>E4+1</f>
        <v>2</v>
      </c>
      <c r="G4" s="28">
        <f t="shared" ref="G4:AI4" si="0">F4+1</f>
        <v>3</v>
      </c>
      <c r="H4" s="28">
        <f t="shared" si="0"/>
        <v>4</v>
      </c>
      <c r="I4" s="28">
        <f t="shared" si="0"/>
        <v>5</v>
      </c>
      <c r="J4" s="28">
        <f t="shared" si="0"/>
        <v>6</v>
      </c>
      <c r="K4" s="28">
        <f t="shared" si="0"/>
        <v>7</v>
      </c>
      <c r="L4" s="28">
        <f t="shared" si="0"/>
        <v>8</v>
      </c>
      <c r="M4" s="28">
        <f t="shared" si="0"/>
        <v>9</v>
      </c>
      <c r="N4" s="73">
        <f t="shared" si="0"/>
        <v>10</v>
      </c>
      <c r="O4" s="28">
        <f t="shared" si="0"/>
        <v>11</v>
      </c>
      <c r="P4" s="28">
        <f t="shared" si="0"/>
        <v>12</v>
      </c>
      <c r="Q4" s="28">
        <f t="shared" si="0"/>
        <v>13</v>
      </c>
      <c r="R4" s="28">
        <f t="shared" si="0"/>
        <v>14</v>
      </c>
      <c r="S4" s="28">
        <f t="shared" si="0"/>
        <v>15</v>
      </c>
      <c r="T4" s="74">
        <f t="shared" si="0"/>
        <v>16</v>
      </c>
      <c r="U4" s="73">
        <f t="shared" si="0"/>
        <v>17</v>
      </c>
      <c r="V4" s="28">
        <f t="shared" si="0"/>
        <v>18</v>
      </c>
      <c r="W4" s="28">
        <f t="shared" si="0"/>
        <v>19</v>
      </c>
      <c r="X4" s="28">
        <f t="shared" si="0"/>
        <v>20</v>
      </c>
      <c r="Y4" s="28">
        <f t="shared" si="0"/>
        <v>21</v>
      </c>
      <c r="Z4" s="28">
        <f t="shared" si="0"/>
        <v>22</v>
      </c>
      <c r="AA4" s="74">
        <f t="shared" si="0"/>
        <v>23</v>
      </c>
      <c r="AB4" s="28">
        <f t="shared" si="0"/>
        <v>24</v>
      </c>
      <c r="AC4" s="28">
        <f t="shared" si="0"/>
        <v>25</v>
      </c>
      <c r="AD4" s="28">
        <f t="shared" si="0"/>
        <v>26</v>
      </c>
      <c r="AE4" s="28">
        <f t="shared" si="0"/>
        <v>27</v>
      </c>
      <c r="AF4" s="28">
        <f t="shared" si="0"/>
        <v>28</v>
      </c>
      <c r="AG4" s="28">
        <f t="shared" si="0"/>
        <v>29</v>
      </c>
      <c r="AH4" s="28">
        <f t="shared" si="0"/>
        <v>30</v>
      </c>
      <c r="AI4" s="74">
        <f t="shared" si="0"/>
        <v>31</v>
      </c>
      <c r="AJ4" s="16"/>
      <c r="AK4" s="82" t="s">
        <v>462</v>
      </c>
      <c r="AL4" s="83" t="s">
        <v>463</v>
      </c>
      <c r="AM4" s="84" t="s">
        <v>276</v>
      </c>
      <c r="AN4" s="16"/>
      <c r="AO4" s="75" t="s">
        <v>466</v>
      </c>
      <c r="AQ4" s="98" t="s">
        <v>277</v>
      </c>
      <c r="AR4" s="99" t="s">
        <v>278</v>
      </c>
      <c r="AS4" s="100" t="s">
        <v>279</v>
      </c>
      <c r="AT4" s="99" t="s">
        <v>280</v>
      </c>
      <c r="AU4" s="101" t="s">
        <v>563</v>
      </c>
      <c r="AV4" s="16"/>
      <c r="AW4" s="98" t="s">
        <v>459</v>
      </c>
      <c r="AX4" s="101" t="s">
        <v>460</v>
      </c>
    </row>
    <row r="5" spans="1:50" x14ac:dyDescent="0.25">
      <c r="A5" s="156">
        <v>12</v>
      </c>
      <c r="B5" s="96">
        <v>1</v>
      </c>
      <c r="C5" s="97" t="s">
        <v>8</v>
      </c>
      <c r="D5" s="108" t="s">
        <v>2</v>
      </c>
      <c r="E5" s="5">
        <v>6700</v>
      </c>
      <c r="F5" s="5">
        <v>260</v>
      </c>
      <c r="G5" s="4">
        <v>10380</v>
      </c>
      <c r="H5" s="5">
        <v>58450</v>
      </c>
      <c r="I5" s="5">
        <v>72310</v>
      </c>
      <c r="J5" s="5">
        <v>45300</v>
      </c>
      <c r="K5" s="5">
        <v>33340</v>
      </c>
      <c r="L5" s="5">
        <v>39250</v>
      </c>
      <c r="M5" s="9">
        <v>0</v>
      </c>
      <c r="N5" s="4">
        <v>15050</v>
      </c>
      <c r="O5" s="5">
        <v>26360</v>
      </c>
      <c r="P5" s="5">
        <v>47100</v>
      </c>
      <c r="Q5" s="5">
        <v>41610</v>
      </c>
      <c r="R5" s="5">
        <v>34490</v>
      </c>
      <c r="S5" s="5">
        <v>19220</v>
      </c>
      <c r="T5" s="9">
        <v>16770</v>
      </c>
      <c r="U5" s="4">
        <v>1900</v>
      </c>
      <c r="V5" s="5">
        <v>9960</v>
      </c>
      <c r="W5" s="5">
        <v>27270</v>
      </c>
      <c r="X5" s="5">
        <v>3290</v>
      </c>
      <c r="Y5" s="5">
        <v>37710</v>
      </c>
      <c r="Z5" s="5">
        <v>21970</v>
      </c>
      <c r="AA5" s="9">
        <v>54950</v>
      </c>
      <c r="AB5" s="4">
        <v>17190</v>
      </c>
      <c r="AC5" s="5">
        <v>22701</v>
      </c>
      <c r="AD5" s="5">
        <v>59480</v>
      </c>
      <c r="AE5" s="5">
        <v>58530</v>
      </c>
      <c r="AF5" s="5">
        <v>4900</v>
      </c>
      <c r="AG5" s="5">
        <v>48190</v>
      </c>
      <c r="AH5" s="5">
        <v>33160</v>
      </c>
      <c r="AI5" s="9">
        <v>44370</v>
      </c>
      <c r="AK5" s="132">
        <f>SUM(E5:AI5)</f>
        <v>912161</v>
      </c>
      <c r="AL5" s="133">
        <v>1100000</v>
      </c>
      <c r="AM5" s="134">
        <f>IF(AL5&lt;&gt;0,AK5/AL5,0)</f>
        <v>0.82923727272727277</v>
      </c>
      <c r="AO5" s="120">
        <v>823043</v>
      </c>
      <c r="AP5" s="166">
        <f>SIGN(AO5)</f>
        <v>1</v>
      </c>
      <c r="AQ5" s="136">
        <f t="shared" ref="AQ5:AQ13" si="1">AVERAGE(E5:AI5)</f>
        <v>29424.548387096773</v>
      </c>
      <c r="AR5" s="137">
        <f t="shared" ref="AR5:AR13" si="2">AL5/$AR$2</f>
        <v>35483.870967741932</v>
      </c>
      <c r="AS5" s="138">
        <f>IF(AR5&lt;&gt;0,AQ5/AR5,0)</f>
        <v>0.82923727272727277</v>
      </c>
      <c r="AT5" s="137">
        <f t="shared" ref="AT5:AT13" si="3">AO5/$AR$2</f>
        <v>26549.774193548386</v>
      </c>
      <c r="AU5" s="134">
        <f>IFERROR(AW5/AO5-1,0)</f>
        <v>0.10827866830773125</v>
      </c>
      <c r="AV5" s="166">
        <f>SIGN(AW5)</f>
        <v>1</v>
      </c>
      <c r="AW5" s="132">
        <f t="shared" ref="AW5:AW13" si="4">AK5/COUNTIF($E$16:$AI$16,"&lt;&gt;0")*$AR$2</f>
        <v>912161</v>
      </c>
      <c r="AX5" s="134">
        <f t="shared" ref="AX5:AX14" si="5">IF(AL5&lt;&gt;0,AW5/AL5,0)</f>
        <v>0.82923727272727277</v>
      </c>
    </row>
    <row r="6" spans="1:50" x14ac:dyDescent="0.25">
      <c r="A6" s="156">
        <v>15</v>
      </c>
      <c r="B6" s="18">
        <v>2</v>
      </c>
      <c r="C6" s="88" t="s">
        <v>8</v>
      </c>
      <c r="D6" s="92" t="s">
        <v>3</v>
      </c>
      <c r="E6" s="10">
        <v>10320</v>
      </c>
      <c r="F6" s="10">
        <v>18180</v>
      </c>
      <c r="G6" s="2">
        <v>7980</v>
      </c>
      <c r="H6" s="10">
        <v>7560</v>
      </c>
      <c r="I6" s="10">
        <v>9830</v>
      </c>
      <c r="J6" s="10">
        <v>2360</v>
      </c>
      <c r="K6" s="10">
        <v>2340</v>
      </c>
      <c r="L6" s="10">
        <v>33790</v>
      </c>
      <c r="M6" s="3">
        <v>38090</v>
      </c>
      <c r="N6" s="2">
        <v>3990</v>
      </c>
      <c r="O6" s="10">
        <v>18910</v>
      </c>
      <c r="P6" s="10">
        <v>5700</v>
      </c>
      <c r="Q6" s="10">
        <v>29150</v>
      </c>
      <c r="R6" s="10">
        <v>14470</v>
      </c>
      <c r="S6" s="10">
        <v>3000</v>
      </c>
      <c r="T6" s="3">
        <v>20910</v>
      </c>
      <c r="U6" s="2">
        <v>34306</v>
      </c>
      <c r="V6" s="10">
        <v>9660</v>
      </c>
      <c r="W6" s="10">
        <v>8060</v>
      </c>
      <c r="X6" s="10">
        <v>30700</v>
      </c>
      <c r="Y6" s="10">
        <v>17780</v>
      </c>
      <c r="Z6" s="10">
        <v>7693</v>
      </c>
      <c r="AA6" s="3">
        <v>3760</v>
      </c>
      <c r="AB6" s="2">
        <v>12000</v>
      </c>
      <c r="AC6" s="10">
        <v>26300</v>
      </c>
      <c r="AD6" s="10">
        <v>24130</v>
      </c>
      <c r="AE6" s="10">
        <v>6230</v>
      </c>
      <c r="AF6" s="10">
        <v>0</v>
      </c>
      <c r="AG6" s="10">
        <v>2000</v>
      </c>
      <c r="AH6" s="10">
        <v>27935.9</v>
      </c>
      <c r="AI6" s="3">
        <v>24420</v>
      </c>
      <c r="AK6" s="117">
        <f t="shared" ref="AK6:AK13" si="6">SUM(E6:AI6)</f>
        <v>461554.9</v>
      </c>
      <c r="AL6" s="110">
        <v>1500000</v>
      </c>
      <c r="AM6" s="78">
        <f t="shared" ref="AM6:AM13" si="7">IF(AL6&lt;&gt;0,AK6/AL6,0)</f>
        <v>0.3077032666666667</v>
      </c>
      <c r="AO6" s="86">
        <v>1858525</v>
      </c>
      <c r="AP6" s="166">
        <f t="shared" ref="AP6:AP14" si="8">SIGN(AO6)</f>
        <v>1</v>
      </c>
      <c r="AQ6" s="70">
        <f t="shared" si="1"/>
        <v>14888.867741935484</v>
      </c>
      <c r="AR6" s="171">
        <f t="shared" si="2"/>
        <v>48387.096774193546</v>
      </c>
      <c r="AS6" s="69">
        <f t="shared" ref="AS6:AS13" si="9">IF(AR6&lt;&gt;0,AQ6/AR6,0)</f>
        <v>0.3077032666666667</v>
      </c>
      <c r="AT6" s="171">
        <f t="shared" si="3"/>
        <v>59952.419354838712</v>
      </c>
      <c r="AU6" s="78">
        <f t="shared" ref="AU6:AU14" si="10">IFERROR(AW6/AO6-1,0)</f>
        <v>-0.75165526425525619</v>
      </c>
      <c r="AV6" s="166">
        <f t="shared" ref="AV6:AV14" si="11">SIGN(AW6)</f>
        <v>1</v>
      </c>
      <c r="AW6" s="117">
        <f t="shared" si="4"/>
        <v>461554.9</v>
      </c>
      <c r="AX6" s="78">
        <f t="shared" si="5"/>
        <v>0.3077032666666667</v>
      </c>
    </row>
    <row r="7" spans="1:50" x14ac:dyDescent="0.25">
      <c r="A7" s="156">
        <v>32</v>
      </c>
      <c r="B7" s="18">
        <v>3</v>
      </c>
      <c r="C7" s="88" t="s">
        <v>8</v>
      </c>
      <c r="D7" s="92" t="s">
        <v>4</v>
      </c>
      <c r="E7" s="10">
        <v>0</v>
      </c>
      <c r="F7" s="10">
        <v>-2600</v>
      </c>
      <c r="G7" s="2">
        <v>0</v>
      </c>
      <c r="H7" s="10">
        <v>0</v>
      </c>
      <c r="I7" s="10">
        <v>7120</v>
      </c>
      <c r="J7" s="10">
        <v>11780</v>
      </c>
      <c r="K7" s="10">
        <v>0</v>
      </c>
      <c r="L7" s="10">
        <v>16450</v>
      </c>
      <c r="M7" s="3">
        <v>3150</v>
      </c>
      <c r="N7" s="2">
        <v>3584</v>
      </c>
      <c r="O7" s="10">
        <v>0</v>
      </c>
      <c r="P7" s="10">
        <v>0</v>
      </c>
      <c r="Q7" s="10">
        <v>13110</v>
      </c>
      <c r="R7" s="10">
        <v>9400</v>
      </c>
      <c r="S7" s="10">
        <v>0</v>
      </c>
      <c r="T7" s="3">
        <v>20120</v>
      </c>
      <c r="U7" s="2">
        <v>2340</v>
      </c>
      <c r="V7" s="10">
        <v>0</v>
      </c>
      <c r="W7" s="10">
        <v>14760</v>
      </c>
      <c r="X7" s="10">
        <v>0</v>
      </c>
      <c r="Y7" s="10">
        <v>9610</v>
      </c>
      <c r="Z7" s="10">
        <v>0</v>
      </c>
      <c r="AA7" s="3">
        <v>0</v>
      </c>
      <c r="AB7" s="2">
        <v>8640</v>
      </c>
      <c r="AC7" s="10">
        <v>0</v>
      </c>
      <c r="AD7" s="10">
        <v>0</v>
      </c>
      <c r="AE7" s="10">
        <v>10710</v>
      </c>
      <c r="AF7" s="10">
        <v>5040</v>
      </c>
      <c r="AG7" s="10">
        <v>3200</v>
      </c>
      <c r="AH7" s="10">
        <v>5050</v>
      </c>
      <c r="AI7" s="3">
        <v>0</v>
      </c>
      <c r="AK7" s="117">
        <f t="shared" si="6"/>
        <v>141464</v>
      </c>
      <c r="AL7" s="110">
        <v>500000</v>
      </c>
      <c r="AM7" s="78">
        <f t="shared" si="7"/>
        <v>0.28292800000000001</v>
      </c>
      <c r="AO7" s="86">
        <v>0</v>
      </c>
      <c r="AP7" s="166">
        <f t="shared" si="8"/>
        <v>0</v>
      </c>
      <c r="AQ7" s="70">
        <f t="shared" si="1"/>
        <v>4563.3548387096771</v>
      </c>
      <c r="AR7" s="171">
        <f t="shared" si="2"/>
        <v>16129.032258064517</v>
      </c>
      <c r="AS7" s="69">
        <f t="shared" si="9"/>
        <v>0.28292799999999996</v>
      </c>
      <c r="AT7" s="171">
        <f t="shared" si="3"/>
        <v>0</v>
      </c>
      <c r="AU7" s="78">
        <f t="shared" si="10"/>
        <v>0</v>
      </c>
      <c r="AV7" s="166">
        <f t="shared" si="11"/>
        <v>1</v>
      </c>
      <c r="AW7" s="117">
        <f t="shared" si="4"/>
        <v>141464</v>
      </c>
      <c r="AX7" s="78">
        <f t="shared" si="5"/>
        <v>0.28292800000000001</v>
      </c>
    </row>
    <row r="8" spans="1:50" x14ac:dyDescent="0.25">
      <c r="A8" s="156">
        <v>31</v>
      </c>
      <c r="B8" s="18">
        <v>4</v>
      </c>
      <c r="C8" s="88" t="s">
        <v>8</v>
      </c>
      <c r="D8" s="92" t="s">
        <v>0</v>
      </c>
      <c r="E8" s="10">
        <v>0</v>
      </c>
      <c r="F8" s="10">
        <v>18530</v>
      </c>
      <c r="G8" s="2">
        <v>5700</v>
      </c>
      <c r="H8" s="10">
        <v>21800</v>
      </c>
      <c r="I8" s="10">
        <v>20080</v>
      </c>
      <c r="J8" s="10">
        <v>81410</v>
      </c>
      <c r="K8" s="10">
        <v>20500</v>
      </c>
      <c r="L8" s="10">
        <v>14350</v>
      </c>
      <c r="M8" s="3">
        <v>17815</v>
      </c>
      <c r="N8" s="2">
        <v>8750</v>
      </c>
      <c r="O8" s="10">
        <v>11120</v>
      </c>
      <c r="P8" s="10">
        <v>19670</v>
      </c>
      <c r="Q8" s="10">
        <v>-495</v>
      </c>
      <c r="R8" s="10">
        <v>13030</v>
      </c>
      <c r="S8" s="10">
        <v>10020</v>
      </c>
      <c r="T8" s="3">
        <v>3010</v>
      </c>
      <c r="U8" s="2">
        <v>13570</v>
      </c>
      <c r="V8" s="10">
        <v>1130</v>
      </c>
      <c r="W8" s="10">
        <v>15360</v>
      </c>
      <c r="X8" s="10">
        <v>11550</v>
      </c>
      <c r="Y8" s="10">
        <v>0</v>
      </c>
      <c r="Z8" s="10">
        <v>0</v>
      </c>
      <c r="AA8" s="3">
        <v>0</v>
      </c>
      <c r="AB8" s="2">
        <v>22970</v>
      </c>
      <c r="AC8" s="10">
        <v>6140</v>
      </c>
      <c r="AD8" s="10">
        <v>0</v>
      </c>
      <c r="AE8" s="10">
        <v>2020</v>
      </c>
      <c r="AF8" s="10">
        <v>48147</v>
      </c>
      <c r="AG8" s="10">
        <v>0</v>
      </c>
      <c r="AH8" s="10">
        <v>0</v>
      </c>
      <c r="AI8" s="3">
        <v>0</v>
      </c>
      <c r="AK8" s="117">
        <f t="shared" si="6"/>
        <v>386177</v>
      </c>
      <c r="AL8" s="110">
        <v>500000</v>
      </c>
      <c r="AM8" s="78">
        <f t="shared" si="7"/>
        <v>0.77235399999999998</v>
      </c>
      <c r="AO8" s="86">
        <v>0</v>
      </c>
      <c r="AP8" s="166">
        <f t="shared" si="8"/>
        <v>0</v>
      </c>
      <c r="AQ8" s="70">
        <f t="shared" si="1"/>
        <v>12457.322580645161</v>
      </c>
      <c r="AR8" s="171">
        <f t="shared" si="2"/>
        <v>16129.032258064517</v>
      </c>
      <c r="AS8" s="69">
        <f t="shared" si="9"/>
        <v>0.77235399999999998</v>
      </c>
      <c r="AT8" s="171">
        <f t="shared" si="3"/>
        <v>0</v>
      </c>
      <c r="AU8" s="78">
        <f t="shared" si="10"/>
        <v>0</v>
      </c>
      <c r="AV8" s="166">
        <f t="shared" si="11"/>
        <v>1</v>
      </c>
      <c r="AW8" s="117">
        <f t="shared" si="4"/>
        <v>386177</v>
      </c>
      <c r="AX8" s="78">
        <f t="shared" si="5"/>
        <v>0.77235399999999998</v>
      </c>
    </row>
    <row r="9" spans="1:50" x14ac:dyDescent="0.25">
      <c r="A9" s="156">
        <v>29</v>
      </c>
      <c r="B9" s="18">
        <v>5</v>
      </c>
      <c r="C9" s="88" t="s">
        <v>8</v>
      </c>
      <c r="D9" s="92" t="s">
        <v>1</v>
      </c>
      <c r="E9" s="10">
        <v>18085</v>
      </c>
      <c r="F9" s="10">
        <v>8208</v>
      </c>
      <c r="G9" s="2">
        <v>26595</v>
      </c>
      <c r="H9" s="10">
        <v>21530</v>
      </c>
      <c r="I9" s="10">
        <v>36980</v>
      </c>
      <c r="J9" s="10">
        <v>40145</v>
      </c>
      <c r="K9" s="10">
        <v>24790</v>
      </c>
      <c r="L9" s="10">
        <v>26290</v>
      </c>
      <c r="M9" s="3">
        <v>24470</v>
      </c>
      <c r="N9" s="2">
        <v>17920</v>
      </c>
      <c r="O9" s="10">
        <v>26240</v>
      </c>
      <c r="P9" s="10">
        <v>59510</v>
      </c>
      <c r="Q9" s="10">
        <v>22620</v>
      </c>
      <c r="R9" s="10">
        <v>12640</v>
      </c>
      <c r="S9" s="10">
        <v>19040</v>
      </c>
      <c r="T9" s="3">
        <v>17580</v>
      </c>
      <c r="U9" s="2">
        <v>23760</v>
      </c>
      <c r="V9" s="10">
        <v>32330</v>
      </c>
      <c r="W9" s="10">
        <v>26360</v>
      </c>
      <c r="X9" s="10">
        <v>14550</v>
      </c>
      <c r="Y9" s="10">
        <v>34610</v>
      </c>
      <c r="Z9" s="10">
        <v>10240</v>
      </c>
      <c r="AA9" s="3">
        <v>38430</v>
      </c>
      <c r="AB9" s="2">
        <v>20570</v>
      </c>
      <c r="AC9" s="10">
        <v>23070</v>
      </c>
      <c r="AD9" s="10">
        <v>71140</v>
      </c>
      <c r="AE9" s="10">
        <v>25550</v>
      </c>
      <c r="AF9" s="10">
        <v>0</v>
      </c>
      <c r="AG9" s="10">
        <v>43640</v>
      </c>
      <c r="AH9" s="10">
        <v>15086</v>
      </c>
      <c r="AI9" s="3">
        <v>0</v>
      </c>
      <c r="AK9" s="117">
        <f t="shared" si="6"/>
        <v>781979</v>
      </c>
      <c r="AL9" s="110">
        <v>800000</v>
      </c>
      <c r="AM9" s="78">
        <f t="shared" si="7"/>
        <v>0.97747375000000003</v>
      </c>
      <c r="AO9" s="86">
        <v>0</v>
      </c>
      <c r="AP9" s="166">
        <f t="shared" si="8"/>
        <v>0</v>
      </c>
      <c r="AQ9" s="70">
        <f t="shared" si="1"/>
        <v>25225.129032258064</v>
      </c>
      <c r="AR9" s="171">
        <f t="shared" si="2"/>
        <v>25806.451612903227</v>
      </c>
      <c r="AS9" s="69">
        <f t="shared" si="9"/>
        <v>0.97747374999999992</v>
      </c>
      <c r="AT9" s="171">
        <f t="shared" si="3"/>
        <v>0</v>
      </c>
      <c r="AU9" s="78">
        <f t="shared" si="10"/>
        <v>0</v>
      </c>
      <c r="AV9" s="166">
        <f t="shared" si="11"/>
        <v>1</v>
      </c>
      <c r="AW9" s="117">
        <f t="shared" si="4"/>
        <v>781979</v>
      </c>
      <c r="AX9" s="78">
        <f t="shared" si="5"/>
        <v>0.97747375000000003</v>
      </c>
    </row>
    <row r="10" spans="1:50" x14ac:dyDescent="0.25">
      <c r="A10" s="156">
        <v>10</v>
      </c>
      <c r="B10" s="18">
        <v>6</v>
      </c>
      <c r="C10" s="88" t="s">
        <v>272</v>
      </c>
      <c r="D10" s="92" t="s">
        <v>5</v>
      </c>
      <c r="E10" s="10">
        <v>25670</v>
      </c>
      <c r="F10" s="10">
        <v>24370</v>
      </c>
      <c r="G10" s="2">
        <v>31050</v>
      </c>
      <c r="H10" s="10">
        <v>20700</v>
      </c>
      <c r="I10" s="10">
        <v>87470</v>
      </c>
      <c r="J10" s="10">
        <v>83410</v>
      </c>
      <c r="K10" s="10">
        <v>14850</v>
      </c>
      <c r="L10" s="10">
        <v>46420</v>
      </c>
      <c r="M10" s="3">
        <v>87850</v>
      </c>
      <c r="N10" s="2">
        <v>39209</v>
      </c>
      <c r="O10" s="10">
        <v>27390</v>
      </c>
      <c r="P10" s="10">
        <v>13190</v>
      </c>
      <c r="Q10" s="10">
        <v>4340</v>
      </c>
      <c r="R10" s="10">
        <v>26280</v>
      </c>
      <c r="S10" s="10">
        <v>17885</v>
      </c>
      <c r="T10" s="3">
        <v>11909</v>
      </c>
      <c r="U10" s="2">
        <v>41940</v>
      </c>
      <c r="V10" s="10">
        <v>19419</v>
      </c>
      <c r="W10" s="10">
        <v>23330</v>
      </c>
      <c r="X10" s="10">
        <v>14850</v>
      </c>
      <c r="Y10" s="10">
        <v>19860</v>
      </c>
      <c r="Z10" s="10">
        <v>21160</v>
      </c>
      <c r="AA10" s="3">
        <v>33000</v>
      </c>
      <c r="AB10" s="2">
        <v>16000</v>
      </c>
      <c r="AC10" s="10">
        <v>18322.099999999999</v>
      </c>
      <c r="AD10" s="10">
        <v>21430</v>
      </c>
      <c r="AE10" s="10">
        <v>38379</v>
      </c>
      <c r="AF10" s="10">
        <v>14500</v>
      </c>
      <c r="AG10" s="10">
        <v>4970</v>
      </c>
      <c r="AH10" s="10">
        <v>9960</v>
      </c>
      <c r="AI10" s="3">
        <v>23100</v>
      </c>
      <c r="AK10" s="117">
        <f t="shared" si="6"/>
        <v>882213.1</v>
      </c>
      <c r="AL10" s="110">
        <v>1400000</v>
      </c>
      <c r="AM10" s="78">
        <f t="shared" si="7"/>
        <v>0.63015221428571422</v>
      </c>
      <c r="AO10" s="86">
        <v>0</v>
      </c>
      <c r="AP10" s="166">
        <f t="shared" si="8"/>
        <v>0</v>
      </c>
      <c r="AQ10" s="70">
        <f t="shared" si="1"/>
        <v>28458.487096774192</v>
      </c>
      <c r="AR10" s="171">
        <f t="shared" si="2"/>
        <v>45161.290322580644</v>
      </c>
      <c r="AS10" s="69">
        <f>IF(AR10&lt;&gt;0,AQ10/AR10,0)</f>
        <v>0.63015221428571422</v>
      </c>
      <c r="AT10" s="171">
        <f t="shared" si="3"/>
        <v>0</v>
      </c>
      <c r="AU10" s="78">
        <f t="shared" si="10"/>
        <v>0</v>
      </c>
      <c r="AV10" s="166">
        <f t="shared" si="11"/>
        <v>1</v>
      </c>
      <c r="AW10" s="117">
        <f t="shared" si="4"/>
        <v>882213.1</v>
      </c>
      <c r="AX10" s="78">
        <f t="shared" si="5"/>
        <v>0.63015221428571422</v>
      </c>
    </row>
    <row r="11" spans="1:50" x14ac:dyDescent="0.25">
      <c r="A11" s="156">
        <v>33</v>
      </c>
      <c r="B11" s="18">
        <v>7</v>
      </c>
      <c r="C11" s="88" t="s">
        <v>272</v>
      </c>
      <c r="D11" s="92" t="s">
        <v>6</v>
      </c>
      <c r="E11" s="10">
        <v>0</v>
      </c>
      <c r="F11" s="10">
        <v>51220</v>
      </c>
      <c r="G11" s="2">
        <v>10180</v>
      </c>
      <c r="H11" s="10">
        <v>31610</v>
      </c>
      <c r="I11" s="10">
        <v>43430</v>
      </c>
      <c r="J11" s="10">
        <v>48010</v>
      </c>
      <c r="K11" s="10">
        <v>18730</v>
      </c>
      <c r="L11" s="10">
        <v>0</v>
      </c>
      <c r="M11" s="3">
        <v>56250</v>
      </c>
      <c r="N11" s="2">
        <v>45280</v>
      </c>
      <c r="O11" s="10">
        <v>51020</v>
      </c>
      <c r="P11" s="10">
        <v>37030</v>
      </c>
      <c r="Q11" s="10">
        <v>67110</v>
      </c>
      <c r="R11" s="10">
        <v>16940</v>
      </c>
      <c r="S11" s="10">
        <v>20530</v>
      </c>
      <c r="T11" s="3">
        <v>32400</v>
      </c>
      <c r="U11" s="2">
        <v>0</v>
      </c>
      <c r="V11" s="10">
        <v>13760</v>
      </c>
      <c r="W11" s="10">
        <v>23430</v>
      </c>
      <c r="X11" s="10">
        <v>18660</v>
      </c>
      <c r="Y11" s="10">
        <v>21420</v>
      </c>
      <c r="Z11" s="10">
        <v>42940</v>
      </c>
      <c r="AA11" s="3">
        <v>36480</v>
      </c>
      <c r="AB11" s="2">
        <v>28600</v>
      </c>
      <c r="AC11" s="10">
        <v>27409</v>
      </c>
      <c r="AD11" s="10">
        <v>8190</v>
      </c>
      <c r="AE11" s="10">
        <v>21540</v>
      </c>
      <c r="AF11" s="10">
        <v>15190</v>
      </c>
      <c r="AG11" s="10">
        <v>5000</v>
      </c>
      <c r="AH11" s="10">
        <v>15954</v>
      </c>
      <c r="AI11" s="3">
        <v>0</v>
      </c>
      <c r="AK11" s="117">
        <f t="shared" si="6"/>
        <v>808313</v>
      </c>
      <c r="AL11" s="110">
        <v>1000000</v>
      </c>
      <c r="AM11" s="78">
        <f t="shared" si="7"/>
        <v>0.80831299999999995</v>
      </c>
      <c r="AO11" s="86">
        <v>0</v>
      </c>
      <c r="AP11" s="166">
        <f t="shared" si="8"/>
        <v>0</v>
      </c>
      <c r="AQ11" s="70">
        <f t="shared" si="1"/>
        <v>26074.612903225807</v>
      </c>
      <c r="AR11" s="171">
        <f t="shared" si="2"/>
        <v>32258.064516129034</v>
      </c>
      <c r="AS11" s="69">
        <f t="shared" si="9"/>
        <v>0.80831299999999995</v>
      </c>
      <c r="AT11" s="171">
        <f t="shared" si="3"/>
        <v>0</v>
      </c>
      <c r="AU11" s="78">
        <f t="shared" si="10"/>
        <v>0</v>
      </c>
      <c r="AV11" s="166">
        <f t="shared" si="11"/>
        <v>1</v>
      </c>
      <c r="AW11" s="117">
        <f t="shared" si="4"/>
        <v>808313</v>
      </c>
      <c r="AX11" s="78">
        <f t="shared" si="5"/>
        <v>0.80831299999999995</v>
      </c>
    </row>
    <row r="12" spans="1:50" x14ac:dyDescent="0.25">
      <c r="A12" s="156">
        <v>34</v>
      </c>
      <c r="B12" s="18">
        <v>8</v>
      </c>
      <c r="C12" s="88" t="s">
        <v>12</v>
      </c>
      <c r="D12" s="92" t="s">
        <v>11</v>
      </c>
      <c r="E12" s="10">
        <v>1700</v>
      </c>
      <c r="F12" s="10">
        <v>7000</v>
      </c>
      <c r="G12" s="2">
        <v>3790</v>
      </c>
      <c r="H12" s="10">
        <v>8970</v>
      </c>
      <c r="I12" s="10">
        <v>25090</v>
      </c>
      <c r="J12" s="10">
        <v>39210</v>
      </c>
      <c r="K12" s="10">
        <v>26610</v>
      </c>
      <c r="L12" s="10">
        <v>39460</v>
      </c>
      <c r="M12" s="3">
        <v>24720</v>
      </c>
      <c r="N12" s="2">
        <v>35650</v>
      </c>
      <c r="O12" s="10">
        <v>23070</v>
      </c>
      <c r="P12" s="10">
        <v>9030</v>
      </c>
      <c r="Q12" s="10">
        <v>63760</v>
      </c>
      <c r="R12" s="10">
        <v>8420</v>
      </c>
      <c r="S12" s="10">
        <v>5870</v>
      </c>
      <c r="T12" s="3">
        <v>19170</v>
      </c>
      <c r="U12" s="2">
        <v>18730</v>
      </c>
      <c r="V12" s="10">
        <v>19070</v>
      </c>
      <c r="W12" s="10">
        <v>80410</v>
      </c>
      <c r="X12" s="10">
        <v>74420</v>
      </c>
      <c r="Y12" s="10">
        <v>27060</v>
      </c>
      <c r="Z12" s="10">
        <v>18880</v>
      </c>
      <c r="AA12" s="3">
        <v>30340</v>
      </c>
      <c r="AB12" s="2">
        <v>20660</v>
      </c>
      <c r="AC12" s="10">
        <v>11750</v>
      </c>
      <c r="AD12" s="10">
        <v>31540</v>
      </c>
      <c r="AE12" s="10">
        <v>24850</v>
      </c>
      <c r="AF12" s="10">
        <v>23690</v>
      </c>
      <c r="AG12" s="10">
        <v>38740</v>
      </c>
      <c r="AH12" s="10">
        <v>1950</v>
      </c>
      <c r="AI12" s="3">
        <v>0</v>
      </c>
      <c r="AK12" s="117">
        <f t="shared" si="6"/>
        <v>763610</v>
      </c>
      <c r="AL12" s="110">
        <v>1000000</v>
      </c>
      <c r="AM12" s="78">
        <f t="shared" si="7"/>
        <v>0.76361000000000001</v>
      </c>
      <c r="AO12" s="86">
        <v>0</v>
      </c>
      <c r="AP12" s="166">
        <f t="shared" si="8"/>
        <v>0</v>
      </c>
      <c r="AQ12" s="70">
        <f t="shared" si="1"/>
        <v>24632.580645161292</v>
      </c>
      <c r="AR12" s="171">
        <f t="shared" si="2"/>
        <v>32258.064516129034</v>
      </c>
      <c r="AS12" s="69">
        <f t="shared" si="9"/>
        <v>0.76361000000000001</v>
      </c>
      <c r="AT12" s="171">
        <f t="shared" si="3"/>
        <v>0</v>
      </c>
      <c r="AU12" s="78">
        <f t="shared" si="10"/>
        <v>0</v>
      </c>
      <c r="AV12" s="166">
        <f t="shared" si="11"/>
        <v>1</v>
      </c>
      <c r="AW12" s="117">
        <f t="shared" si="4"/>
        <v>763610</v>
      </c>
      <c r="AX12" s="78">
        <f t="shared" si="5"/>
        <v>0.76361000000000001</v>
      </c>
    </row>
    <row r="13" spans="1:50" x14ac:dyDescent="0.25">
      <c r="A13" s="156">
        <v>14</v>
      </c>
      <c r="B13" s="18">
        <v>9</v>
      </c>
      <c r="C13" s="88" t="s">
        <v>10</v>
      </c>
      <c r="D13" s="92" t="s">
        <v>7</v>
      </c>
      <c r="E13" s="10">
        <v>0</v>
      </c>
      <c r="F13" s="10">
        <v>1350</v>
      </c>
      <c r="G13" s="2">
        <v>14540</v>
      </c>
      <c r="H13" s="10">
        <v>5830</v>
      </c>
      <c r="I13" s="10">
        <v>6880</v>
      </c>
      <c r="J13" s="10">
        <v>5710</v>
      </c>
      <c r="K13" s="10">
        <v>0</v>
      </c>
      <c r="L13" s="10">
        <v>0</v>
      </c>
      <c r="M13" s="3">
        <v>22820</v>
      </c>
      <c r="N13" s="2">
        <v>5540</v>
      </c>
      <c r="O13" s="10">
        <v>7500</v>
      </c>
      <c r="P13" s="10">
        <v>5030</v>
      </c>
      <c r="Q13" s="10">
        <v>3500</v>
      </c>
      <c r="R13" s="10">
        <v>8870</v>
      </c>
      <c r="S13" s="10">
        <v>18060</v>
      </c>
      <c r="T13" s="3">
        <v>18820</v>
      </c>
      <c r="U13" s="2">
        <v>4170</v>
      </c>
      <c r="V13" s="10">
        <v>5090</v>
      </c>
      <c r="W13" s="10">
        <v>19570</v>
      </c>
      <c r="X13" s="10">
        <v>6190</v>
      </c>
      <c r="Y13" s="10">
        <v>1660</v>
      </c>
      <c r="Z13" s="10">
        <v>3750</v>
      </c>
      <c r="AA13" s="3">
        <v>6230</v>
      </c>
      <c r="AB13" s="2">
        <v>18520</v>
      </c>
      <c r="AC13" s="10">
        <v>16600</v>
      </c>
      <c r="AD13" s="10">
        <v>22430</v>
      </c>
      <c r="AE13" s="10">
        <v>6130</v>
      </c>
      <c r="AF13" s="10">
        <v>4910</v>
      </c>
      <c r="AG13" s="10">
        <v>3800</v>
      </c>
      <c r="AH13" s="10">
        <v>10930</v>
      </c>
      <c r="AI13" s="3">
        <v>6420</v>
      </c>
      <c r="AK13" s="117">
        <f t="shared" si="6"/>
        <v>260850</v>
      </c>
      <c r="AL13" s="110">
        <v>400000</v>
      </c>
      <c r="AM13" s="78">
        <f t="shared" si="7"/>
        <v>0.65212499999999995</v>
      </c>
      <c r="AO13" s="86">
        <v>422862.4</v>
      </c>
      <c r="AP13" s="166">
        <f t="shared" si="8"/>
        <v>1</v>
      </c>
      <c r="AQ13" s="70">
        <f t="shared" si="1"/>
        <v>8414.5161290322576</v>
      </c>
      <c r="AR13" s="171">
        <f t="shared" si="2"/>
        <v>12903.225806451614</v>
      </c>
      <c r="AS13" s="69">
        <f t="shared" si="9"/>
        <v>0.65212499999999995</v>
      </c>
      <c r="AT13" s="171">
        <f t="shared" si="3"/>
        <v>13640.722580645162</v>
      </c>
      <c r="AU13" s="78">
        <f t="shared" si="10"/>
        <v>-0.38313266916141042</v>
      </c>
      <c r="AV13" s="166">
        <f t="shared" si="11"/>
        <v>1</v>
      </c>
      <c r="AW13" s="117">
        <f t="shared" si="4"/>
        <v>260850</v>
      </c>
      <c r="AX13" s="78">
        <f t="shared" si="5"/>
        <v>0.65212499999999995</v>
      </c>
    </row>
    <row r="14" spans="1:50" x14ac:dyDescent="0.25">
      <c r="A14" s="156">
        <v>98</v>
      </c>
      <c r="B14" s="18">
        <v>10</v>
      </c>
      <c r="C14" s="88" t="s">
        <v>561</v>
      </c>
      <c r="D14" s="92" t="s">
        <v>562</v>
      </c>
      <c r="E14" s="10">
        <v>16933</v>
      </c>
      <c r="F14" s="10">
        <v>5782</v>
      </c>
      <c r="G14" s="2">
        <v>33005</v>
      </c>
      <c r="H14" s="10">
        <v>4018</v>
      </c>
      <c r="I14" s="10">
        <v>2744</v>
      </c>
      <c r="J14" s="10">
        <v>0</v>
      </c>
      <c r="K14" s="10">
        <v>8435</v>
      </c>
      <c r="L14" s="10">
        <v>7525</v>
      </c>
      <c r="M14" s="3">
        <v>0</v>
      </c>
      <c r="N14" s="2">
        <v>0</v>
      </c>
      <c r="O14" s="10">
        <v>-7819</v>
      </c>
      <c r="P14" s="10">
        <v>0</v>
      </c>
      <c r="Q14" s="10">
        <v>0</v>
      </c>
      <c r="R14" s="10">
        <v>0</v>
      </c>
      <c r="S14" s="10">
        <v>-9597</v>
      </c>
      <c r="T14" s="3">
        <v>-4466</v>
      </c>
      <c r="U14" s="2">
        <v>0</v>
      </c>
      <c r="V14" s="10">
        <v>0</v>
      </c>
      <c r="W14" s="10">
        <v>4870.5</v>
      </c>
      <c r="X14" s="10">
        <v>0</v>
      </c>
      <c r="Y14" s="10">
        <v>5328</v>
      </c>
      <c r="Z14" s="10">
        <v>16362.5</v>
      </c>
      <c r="AA14" s="3">
        <v>-5229</v>
      </c>
      <c r="AB14" s="2">
        <v>1998</v>
      </c>
      <c r="AC14" s="10">
        <v>3986.5</v>
      </c>
      <c r="AD14" s="10">
        <v>0</v>
      </c>
      <c r="AE14" s="10">
        <v>0</v>
      </c>
      <c r="AF14" s="10">
        <v>2034</v>
      </c>
      <c r="AG14" s="10">
        <v>0</v>
      </c>
      <c r="AH14" s="10">
        <v>0</v>
      </c>
      <c r="AI14" s="3">
        <v>-8288.5</v>
      </c>
      <c r="AK14" s="117">
        <f t="shared" ref="AK14" si="12">SUM(E14:AI14)</f>
        <v>77622</v>
      </c>
      <c r="AL14" s="110">
        <f>$AK14</f>
        <v>77622</v>
      </c>
      <c r="AM14" s="78">
        <f>IF(AL14&lt;&gt;0,AK14/AL14,0)</f>
        <v>1</v>
      </c>
      <c r="AO14" s="86">
        <v>73488</v>
      </c>
      <c r="AP14" s="166">
        <f t="shared" si="8"/>
        <v>1</v>
      </c>
      <c r="AQ14" s="70">
        <f t="shared" ref="AQ14" si="13">AVERAGE(E14:AI14)</f>
        <v>2503.9354838709678</v>
      </c>
      <c r="AR14" s="171">
        <f t="shared" ref="AR14" si="14">AL14/$AR$2</f>
        <v>2503.9354838709678</v>
      </c>
      <c r="AS14" s="69">
        <f t="shared" ref="AS14" si="15">IF(AR14&lt;&gt;0,AQ14/AR14,0)</f>
        <v>1</v>
      </c>
      <c r="AT14" s="171">
        <f t="shared" ref="AT14" si="16">AO14/$AR$2</f>
        <v>2370.5806451612902</v>
      </c>
      <c r="AU14" s="78">
        <f t="shared" si="10"/>
        <v>5.6254082299150854E-2</v>
      </c>
      <c r="AV14" s="166">
        <f t="shared" si="11"/>
        <v>1</v>
      </c>
      <c r="AW14" s="117">
        <f>$AK14</f>
        <v>77622</v>
      </c>
      <c r="AX14" s="78">
        <f t="shared" si="5"/>
        <v>1</v>
      </c>
    </row>
    <row r="15" spans="1:50" x14ac:dyDescent="0.25">
      <c r="B15" s="109"/>
      <c r="C15" s="89"/>
      <c r="D15" s="68"/>
      <c r="E15" s="105"/>
      <c r="F15" s="105"/>
      <c r="G15" s="106"/>
      <c r="H15" s="105"/>
      <c r="I15" s="105"/>
      <c r="J15" s="105"/>
      <c r="K15" s="105"/>
      <c r="L15" s="105"/>
      <c r="M15" s="107"/>
      <c r="N15" s="106"/>
      <c r="O15" s="105"/>
      <c r="P15" s="105"/>
      <c r="Q15" s="105"/>
      <c r="R15" s="105"/>
      <c r="S15" s="105"/>
      <c r="T15" s="107"/>
      <c r="U15" s="106"/>
      <c r="V15" s="105"/>
      <c r="W15" s="105"/>
      <c r="X15" s="105"/>
      <c r="Y15" s="105"/>
      <c r="Z15" s="105"/>
      <c r="AA15" s="107"/>
      <c r="AB15" s="106"/>
      <c r="AC15" s="105"/>
      <c r="AD15" s="105"/>
      <c r="AE15" s="105"/>
      <c r="AF15" s="105"/>
      <c r="AG15" s="105"/>
      <c r="AH15" s="105"/>
      <c r="AI15" s="107"/>
      <c r="AK15" s="118"/>
      <c r="AL15" s="111"/>
      <c r="AM15" s="79"/>
      <c r="AO15" s="86"/>
      <c r="AP15" s="166"/>
      <c r="AQ15" s="67"/>
      <c r="AR15" s="20"/>
      <c r="AS15" s="21"/>
      <c r="AT15" s="20"/>
      <c r="AU15" s="79"/>
      <c r="AV15" s="166"/>
      <c r="AW15" s="118"/>
      <c r="AX15" s="79"/>
    </row>
    <row r="16" spans="1:50" ht="15.75" thickBot="1" x14ac:dyDescent="0.3">
      <c r="B16" s="23"/>
      <c r="C16" s="94"/>
      <c r="D16" s="95" t="s">
        <v>461</v>
      </c>
      <c r="E16" s="129">
        <f t="shared" ref="E16:AH16" si="17">SUM(E5:E15)</f>
        <v>79408</v>
      </c>
      <c r="F16" s="130">
        <f t="shared" si="17"/>
        <v>132300</v>
      </c>
      <c r="G16" s="131">
        <f t="shared" si="17"/>
        <v>143220</v>
      </c>
      <c r="H16" s="129">
        <f t="shared" si="17"/>
        <v>180468</v>
      </c>
      <c r="I16" s="129">
        <f t="shared" si="17"/>
        <v>311934</v>
      </c>
      <c r="J16" s="129">
        <f t="shared" si="17"/>
        <v>357335</v>
      </c>
      <c r="K16" s="129">
        <f t="shared" si="17"/>
        <v>149595</v>
      </c>
      <c r="L16" s="129">
        <f t="shared" si="17"/>
        <v>223535</v>
      </c>
      <c r="M16" s="130">
        <f t="shared" si="17"/>
        <v>275165</v>
      </c>
      <c r="N16" s="131">
        <f t="shared" si="17"/>
        <v>174973</v>
      </c>
      <c r="O16" s="129">
        <f t="shared" si="17"/>
        <v>183791</v>
      </c>
      <c r="P16" s="129">
        <f t="shared" si="17"/>
        <v>196260</v>
      </c>
      <c r="Q16" s="129">
        <f t="shared" si="17"/>
        <v>244705</v>
      </c>
      <c r="R16" s="129">
        <f t="shared" si="17"/>
        <v>144540</v>
      </c>
      <c r="S16" s="129">
        <f t="shared" si="17"/>
        <v>104028</v>
      </c>
      <c r="T16" s="130">
        <f t="shared" si="17"/>
        <v>156223</v>
      </c>
      <c r="U16" s="131">
        <f t="shared" si="17"/>
        <v>140716</v>
      </c>
      <c r="V16" s="129">
        <f t="shared" si="17"/>
        <v>110419</v>
      </c>
      <c r="W16" s="129">
        <f t="shared" si="17"/>
        <v>243420.5</v>
      </c>
      <c r="X16" s="129">
        <f t="shared" si="17"/>
        <v>174210</v>
      </c>
      <c r="Y16" s="129">
        <f t="shared" si="17"/>
        <v>175038</v>
      </c>
      <c r="Z16" s="129">
        <f t="shared" si="17"/>
        <v>142995.5</v>
      </c>
      <c r="AA16" s="130">
        <f t="shared" si="17"/>
        <v>197961</v>
      </c>
      <c r="AB16" s="131">
        <f t="shared" si="17"/>
        <v>167148</v>
      </c>
      <c r="AC16" s="129">
        <f t="shared" si="17"/>
        <v>156278.6</v>
      </c>
      <c r="AD16" s="129">
        <f t="shared" si="17"/>
        <v>238340</v>
      </c>
      <c r="AE16" s="129">
        <f t="shared" si="17"/>
        <v>193939</v>
      </c>
      <c r="AF16" s="129">
        <f t="shared" si="17"/>
        <v>118411</v>
      </c>
      <c r="AG16" s="129">
        <f t="shared" si="17"/>
        <v>149540</v>
      </c>
      <c r="AH16" s="129">
        <f t="shared" si="17"/>
        <v>120025.9</v>
      </c>
      <c r="AI16" s="130">
        <f>SUM(AI5:AI15)</f>
        <v>90021.5</v>
      </c>
      <c r="AK16" s="119">
        <f>SUM(AK5:AK15)</f>
        <v>5475944</v>
      </c>
      <c r="AL16" s="112">
        <f>SUM(AL5:AL15)</f>
        <v>8277622</v>
      </c>
      <c r="AM16" s="80">
        <f>IF(AL16&lt;&gt;0,AK16/AL16,0)</f>
        <v>0.66153588554780585</v>
      </c>
      <c r="AO16" s="135">
        <f>SUM(AO5:AO13)</f>
        <v>3104430.4</v>
      </c>
      <c r="AP16" s="166"/>
      <c r="AQ16" s="113">
        <f>AVERAGE(E16:AI16)</f>
        <v>176643.35483870967</v>
      </c>
      <c r="AR16" s="114">
        <f>AL16/$AR$2</f>
        <v>267020.06451612903</v>
      </c>
      <c r="AS16" s="115">
        <f>IF(AR16&lt;&gt;0,AQ16/AR16,0)</f>
        <v>0.66153588554780585</v>
      </c>
      <c r="AT16" s="114">
        <f t="shared" ref="AT16" si="18">AO16/$AR$2</f>
        <v>100142.91612903225</v>
      </c>
      <c r="AU16" s="80">
        <f>IFERROR(SUMPRODUCT($AP5:$AP14,$AV5:$AV14,AW5:AW14)/SUMPRODUCT($AP5:$AP14,$AV5:$AV14,AO5:AO14)-1,0)</f>
        <v>-0.46122345369220308</v>
      </c>
      <c r="AV16" s="166"/>
      <c r="AW16" s="119">
        <f>SUM(AW5:AW15)</f>
        <v>5475944</v>
      </c>
      <c r="AX16" s="80">
        <f>IF(AL16&lt;&gt;0,AW16/AL16,0)</f>
        <v>0.66153588554780585</v>
      </c>
    </row>
    <row r="17" spans="1:50" ht="5.0999999999999996" customHeight="1" thickBot="1" x14ac:dyDescent="0.3">
      <c r="D17" s="128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K17" s="125"/>
      <c r="AL17" s="125"/>
      <c r="AM17" s="123"/>
      <c r="AO17" s="124"/>
      <c r="AP17" s="157"/>
      <c r="AQ17" s="126"/>
      <c r="AR17" s="126"/>
      <c r="AS17" s="127"/>
      <c r="AT17" s="126"/>
      <c r="AU17" s="123"/>
      <c r="AV17" s="170"/>
      <c r="AW17" s="125"/>
      <c r="AX17" s="123"/>
    </row>
    <row r="18" spans="1:50" s="17" customFormat="1" ht="45" customHeight="1" thickBot="1" x14ac:dyDescent="0.3">
      <c r="A18" s="157"/>
      <c r="B18" s="90" t="str">
        <f t="shared" ref="B18:AI18" si="19">B4</f>
        <v>N</v>
      </c>
      <c r="C18" s="91" t="str">
        <f t="shared" si="19"/>
        <v>Brand</v>
      </c>
      <c r="D18" s="102" t="str">
        <f t="shared" si="19"/>
        <v>Stores</v>
      </c>
      <c r="E18" s="28">
        <f t="shared" si="19"/>
        <v>1</v>
      </c>
      <c r="F18" s="74">
        <f t="shared" si="19"/>
        <v>2</v>
      </c>
      <c r="G18" s="28">
        <f t="shared" si="19"/>
        <v>3</v>
      </c>
      <c r="H18" s="28">
        <f t="shared" si="19"/>
        <v>4</v>
      </c>
      <c r="I18" s="28">
        <f t="shared" si="19"/>
        <v>5</v>
      </c>
      <c r="J18" s="28">
        <f t="shared" si="19"/>
        <v>6</v>
      </c>
      <c r="K18" s="28">
        <f t="shared" si="19"/>
        <v>7</v>
      </c>
      <c r="L18" s="28">
        <f t="shared" si="19"/>
        <v>8</v>
      </c>
      <c r="M18" s="28">
        <f t="shared" si="19"/>
        <v>9</v>
      </c>
      <c r="N18" s="73">
        <f t="shared" si="19"/>
        <v>10</v>
      </c>
      <c r="O18" s="28">
        <f t="shared" si="19"/>
        <v>11</v>
      </c>
      <c r="P18" s="28">
        <f t="shared" si="19"/>
        <v>12</v>
      </c>
      <c r="Q18" s="28">
        <f t="shared" si="19"/>
        <v>13</v>
      </c>
      <c r="R18" s="28">
        <f t="shared" si="19"/>
        <v>14</v>
      </c>
      <c r="S18" s="28">
        <f t="shared" si="19"/>
        <v>15</v>
      </c>
      <c r="T18" s="74">
        <f t="shared" si="19"/>
        <v>16</v>
      </c>
      <c r="U18" s="73">
        <f t="shared" si="19"/>
        <v>17</v>
      </c>
      <c r="V18" s="28">
        <f t="shared" si="19"/>
        <v>18</v>
      </c>
      <c r="W18" s="28">
        <f t="shared" si="19"/>
        <v>19</v>
      </c>
      <c r="X18" s="28">
        <f t="shared" si="19"/>
        <v>20</v>
      </c>
      <c r="Y18" s="28">
        <f t="shared" si="19"/>
        <v>21</v>
      </c>
      <c r="Z18" s="28">
        <f t="shared" si="19"/>
        <v>22</v>
      </c>
      <c r="AA18" s="74">
        <f t="shared" si="19"/>
        <v>23</v>
      </c>
      <c r="AB18" s="28">
        <f t="shared" si="19"/>
        <v>24</v>
      </c>
      <c r="AC18" s="28">
        <f t="shared" si="19"/>
        <v>25</v>
      </c>
      <c r="AD18" s="28">
        <f t="shared" si="19"/>
        <v>26</v>
      </c>
      <c r="AE18" s="28">
        <f t="shared" si="19"/>
        <v>27</v>
      </c>
      <c r="AF18" s="28">
        <f t="shared" si="19"/>
        <v>28</v>
      </c>
      <c r="AG18" s="28">
        <f t="shared" si="19"/>
        <v>29</v>
      </c>
      <c r="AH18" s="28">
        <f t="shared" si="19"/>
        <v>30</v>
      </c>
      <c r="AI18" s="74">
        <f t="shared" si="19"/>
        <v>31</v>
      </c>
      <c r="AJ18" s="16"/>
      <c r="AK18" s="82" t="s">
        <v>274</v>
      </c>
      <c r="AL18" s="83" t="s">
        <v>275</v>
      </c>
      <c r="AM18" s="84" t="s">
        <v>276</v>
      </c>
      <c r="AN18" s="16"/>
      <c r="AO18" s="75" t="s">
        <v>467</v>
      </c>
      <c r="AP18" s="166" t="e">
        <f>SIGN(AO18)</f>
        <v>#VALUE!</v>
      </c>
      <c r="AQ18" s="98" t="s">
        <v>277</v>
      </c>
      <c r="AR18" s="99" t="s">
        <v>278</v>
      </c>
      <c r="AS18" s="100" t="s">
        <v>279</v>
      </c>
      <c r="AT18" s="99" t="s">
        <v>280</v>
      </c>
      <c r="AU18" s="101" t="s">
        <v>280</v>
      </c>
      <c r="AV18" s="166" t="e">
        <f>SIGN(AW18)</f>
        <v>#VALUE!</v>
      </c>
      <c r="AW18" s="98" t="s">
        <v>464</v>
      </c>
      <c r="AX18" s="101" t="s">
        <v>460</v>
      </c>
    </row>
    <row r="19" spans="1:50" x14ac:dyDescent="0.25">
      <c r="A19" s="156">
        <v>12</v>
      </c>
      <c r="B19" s="96">
        <f t="shared" ref="B19:D28" si="20">B5</f>
        <v>1</v>
      </c>
      <c r="C19" s="97" t="str">
        <f t="shared" si="20"/>
        <v>8BAGS</v>
      </c>
      <c r="D19" s="108" t="str">
        <f t="shared" si="20"/>
        <v>8BAGS Київ ТЦ "Ривер Молл"</v>
      </c>
      <c r="E19" s="5">
        <f t="shared" ref="E19:AI19" si="21">IFERROR(E5/E$31,0)</f>
        <v>178.66666666666666</v>
      </c>
      <c r="F19" s="5">
        <f t="shared" si="21"/>
        <v>6.9333333333333336</v>
      </c>
      <c r="G19" s="4">
        <f t="shared" si="21"/>
        <v>276.8</v>
      </c>
      <c r="H19" s="5">
        <f t="shared" si="21"/>
        <v>1558.6666666666667</v>
      </c>
      <c r="I19" s="5">
        <f t="shared" si="21"/>
        <v>1928.2666666666667</v>
      </c>
      <c r="J19" s="5">
        <f t="shared" si="21"/>
        <v>1208</v>
      </c>
      <c r="K19" s="5">
        <f t="shared" si="21"/>
        <v>889.06666666666672</v>
      </c>
      <c r="L19" s="5">
        <f t="shared" si="21"/>
        <v>1046.6666666666667</v>
      </c>
      <c r="M19" s="9">
        <f t="shared" si="21"/>
        <v>0</v>
      </c>
      <c r="N19" s="4">
        <f t="shared" si="21"/>
        <v>401.33333333333331</v>
      </c>
      <c r="O19" s="5">
        <f t="shared" si="21"/>
        <v>702.93333333333328</v>
      </c>
      <c r="P19" s="5">
        <f t="shared" si="21"/>
        <v>1256</v>
      </c>
      <c r="Q19" s="5">
        <f t="shared" si="21"/>
        <v>1109.5999999999999</v>
      </c>
      <c r="R19" s="5">
        <f t="shared" si="21"/>
        <v>919.73333333333335</v>
      </c>
      <c r="S19" s="5">
        <f t="shared" si="21"/>
        <v>512.5333333333333</v>
      </c>
      <c r="T19" s="9">
        <f t="shared" si="21"/>
        <v>447.2</v>
      </c>
      <c r="U19" s="4">
        <f t="shared" si="21"/>
        <v>50.666666666666664</v>
      </c>
      <c r="V19" s="5">
        <f t="shared" si="21"/>
        <v>265.60000000000002</v>
      </c>
      <c r="W19" s="5">
        <f t="shared" si="21"/>
        <v>727.2</v>
      </c>
      <c r="X19" s="5">
        <f t="shared" si="21"/>
        <v>87.733333333333334</v>
      </c>
      <c r="Y19" s="5">
        <f t="shared" si="21"/>
        <v>1005.6</v>
      </c>
      <c r="Z19" s="5">
        <f t="shared" si="21"/>
        <v>585.86666666666667</v>
      </c>
      <c r="AA19" s="9">
        <f t="shared" si="21"/>
        <v>1465.3333333333333</v>
      </c>
      <c r="AB19" s="4">
        <f t="shared" si="21"/>
        <v>458.4</v>
      </c>
      <c r="AC19" s="5">
        <f t="shared" si="21"/>
        <v>605.36</v>
      </c>
      <c r="AD19" s="5">
        <f t="shared" si="21"/>
        <v>1586.1333333333334</v>
      </c>
      <c r="AE19" s="5">
        <f t="shared" si="21"/>
        <v>1560.8</v>
      </c>
      <c r="AF19" s="5">
        <f t="shared" si="21"/>
        <v>130.66666666666666</v>
      </c>
      <c r="AG19" s="5">
        <f t="shared" si="21"/>
        <v>1285.0666666666666</v>
      </c>
      <c r="AH19" s="5">
        <f t="shared" si="21"/>
        <v>884.26666666666665</v>
      </c>
      <c r="AI19" s="9">
        <f t="shared" si="21"/>
        <v>1183.2</v>
      </c>
      <c r="AK19" s="132">
        <f>SUM(E19:AI19)</f>
        <v>24324.293333333339</v>
      </c>
      <c r="AL19" s="133">
        <f t="shared" ref="AL19:AL28" si="22">IF(AL$31&lt;&gt;0,AL5/AL$31,0)</f>
        <v>29333.333333333332</v>
      </c>
      <c r="AM19" s="134">
        <f>IF(AL19&lt;&gt;0,AK19/AL19,0)</f>
        <v>0.82923727272727299</v>
      </c>
      <c r="AO19" s="120">
        <f t="shared" ref="AO19:AO28" si="23">IF(AO$31&lt;&gt;0,AO5/AO$31,0)</f>
        <v>21947.813333333332</v>
      </c>
      <c r="AP19" s="166">
        <f t="shared" ref="AP19:AP28" si="24">SIGN(AO19)</f>
        <v>1</v>
      </c>
      <c r="AQ19" s="136">
        <f t="shared" ref="AQ19:AQ27" si="25">AVERAGE(E19:AI19)</f>
        <v>784.65462365591418</v>
      </c>
      <c r="AR19" s="137">
        <f>AL19/$AR$2</f>
        <v>946.23655913978496</v>
      </c>
      <c r="AS19" s="138">
        <f>IF(AR19&lt;&gt;0,AQ19/AR19,0)</f>
        <v>0.82923727272727288</v>
      </c>
      <c r="AT19" s="137">
        <f>AO19/$AR$2</f>
        <v>707.99397849462355</v>
      </c>
      <c r="AU19" s="134">
        <f t="shared" ref="AU19:AU28" si="26">IFERROR(AW19/AO19-1,0)</f>
        <v>0.1082786683077317</v>
      </c>
      <c r="AV19" s="166">
        <f t="shared" ref="AV19:AV28" si="27">SIGN(AW19)</f>
        <v>1</v>
      </c>
      <c r="AW19" s="132">
        <f t="shared" ref="AW19:AW28" si="28">IF($AK$16&lt;&gt;0,AW5/$AK$16*$AK$30,0)</f>
        <v>24324.293333333342</v>
      </c>
      <c r="AX19" s="134">
        <f t="shared" ref="AX19:AX27" si="29">IF(AL19&lt;&gt;0,AW19/AL19,0)</f>
        <v>0.8292372727272731</v>
      </c>
    </row>
    <row r="20" spans="1:50" x14ac:dyDescent="0.25">
      <c r="A20" s="156">
        <v>15</v>
      </c>
      <c r="B20" s="18">
        <f t="shared" si="20"/>
        <v>2</v>
      </c>
      <c r="C20" s="88" t="str">
        <f t="shared" si="20"/>
        <v>8BAGS</v>
      </c>
      <c r="D20" s="92" t="str">
        <f t="shared" si="20"/>
        <v>8BAGS Київ ТЦ "Гулливер"</v>
      </c>
      <c r="E20" s="10">
        <f t="shared" ref="E20:AI20" si="30">IFERROR(E6/E$31,0)</f>
        <v>275.2</v>
      </c>
      <c r="F20" s="10">
        <f t="shared" si="30"/>
        <v>484.8</v>
      </c>
      <c r="G20" s="2">
        <f t="shared" si="30"/>
        <v>212.8</v>
      </c>
      <c r="H20" s="10">
        <f t="shared" si="30"/>
        <v>201.6</v>
      </c>
      <c r="I20" s="10">
        <f t="shared" si="30"/>
        <v>262.13333333333333</v>
      </c>
      <c r="J20" s="10">
        <f t="shared" si="30"/>
        <v>62.93333333333333</v>
      </c>
      <c r="K20" s="10">
        <f t="shared" si="30"/>
        <v>62.4</v>
      </c>
      <c r="L20" s="10">
        <f t="shared" si="30"/>
        <v>901.06666666666672</v>
      </c>
      <c r="M20" s="3">
        <f t="shared" si="30"/>
        <v>1015.7333333333333</v>
      </c>
      <c r="N20" s="2">
        <f t="shared" si="30"/>
        <v>106.4</v>
      </c>
      <c r="O20" s="10">
        <f t="shared" si="30"/>
        <v>504.26666666666665</v>
      </c>
      <c r="P20" s="10">
        <f t="shared" si="30"/>
        <v>152</v>
      </c>
      <c r="Q20" s="10">
        <f t="shared" si="30"/>
        <v>777.33333333333337</v>
      </c>
      <c r="R20" s="10">
        <f t="shared" si="30"/>
        <v>385.86666666666667</v>
      </c>
      <c r="S20" s="10">
        <f t="shared" si="30"/>
        <v>80</v>
      </c>
      <c r="T20" s="3">
        <f t="shared" si="30"/>
        <v>557.6</v>
      </c>
      <c r="U20" s="2">
        <f t="shared" si="30"/>
        <v>914.82666666666671</v>
      </c>
      <c r="V20" s="10">
        <f t="shared" si="30"/>
        <v>257.60000000000002</v>
      </c>
      <c r="W20" s="10">
        <f t="shared" si="30"/>
        <v>214.93333333333334</v>
      </c>
      <c r="X20" s="10">
        <f t="shared" si="30"/>
        <v>818.66666666666663</v>
      </c>
      <c r="Y20" s="10">
        <f t="shared" si="30"/>
        <v>474.13333333333333</v>
      </c>
      <c r="Z20" s="10">
        <f t="shared" si="30"/>
        <v>205.14666666666668</v>
      </c>
      <c r="AA20" s="3">
        <f t="shared" si="30"/>
        <v>100.26666666666667</v>
      </c>
      <c r="AB20" s="2">
        <f t="shared" si="30"/>
        <v>320</v>
      </c>
      <c r="AC20" s="10">
        <f t="shared" si="30"/>
        <v>701.33333333333337</v>
      </c>
      <c r="AD20" s="10">
        <f t="shared" si="30"/>
        <v>643.4666666666667</v>
      </c>
      <c r="AE20" s="10">
        <f t="shared" si="30"/>
        <v>166.13333333333333</v>
      </c>
      <c r="AF20" s="10">
        <f t="shared" si="30"/>
        <v>0</v>
      </c>
      <c r="AG20" s="10">
        <f t="shared" si="30"/>
        <v>53.333333333333336</v>
      </c>
      <c r="AH20" s="10">
        <f t="shared" si="30"/>
        <v>744.95733333333339</v>
      </c>
      <c r="AI20" s="3">
        <f t="shared" si="30"/>
        <v>651.20000000000005</v>
      </c>
      <c r="AK20" s="117">
        <f t="shared" ref="AK20:AK27" si="31">SUM(E20:AI20)</f>
        <v>12308.130666666671</v>
      </c>
      <c r="AL20" s="110">
        <f t="shared" si="22"/>
        <v>40000</v>
      </c>
      <c r="AM20" s="78">
        <f t="shared" ref="AM20:AM27" si="32">IF(AL20&lt;&gt;0,AK20/AL20,0)</f>
        <v>0.30770326666666681</v>
      </c>
      <c r="AO20" s="86">
        <f t="shared" si="23"/>
        <v>49560.666666666664</v>
      </c>
      <c r="AP20" s="166">
        <f t="shared" si="24"/>
        <v>1</v>
      </c>
      <c r="AQ20" s="70">
        <f t="shared" si="25"/>
        <v>397.03647311827973</v>
      </c>
      <c r="AR20" s="19">
        <f t="shared" ref="AR20:AR27" si="33">AL20/$AR$2</f>
        <v>1290.3225806451612</v>
      </c>
      <c r="AS20" s="69">
        <f t="shared" ref="AS20:AS27" si="34">IF(AR20&lt;&gt;0,AQ20/AR20,0)</f>
        <v>0.30770326666666681</v>
      </c>
      <c r="AT20" s="19">
        <f>AO20/$AR$2</f>
        <v>1598.7311827956989</v>
      </c>
      <c r="AU20" s="78">
        <f t="shared" si="26"/>
        <v>-0.75165526425525608</v>
      </c>
      <c r="AV20" s="166">
        <f t="shared" si="27"/>
        <v>1</v>
      </c>
      <c r="AW20" s="117">
        <f t="shared" si="28"/>
        <v>12308.13066666667</v>
      </c>
      <c r="AX20" s="78">
        <f t="shared" si="29"/>
        <v>0.30770326666666675</v>
      </c>
    </row>
    <row r="21" spans="1:50" x14ac:dyDescent="0.25">
      <c r="A21" s="156">
        <v>32</v>
      </c>
      <c r="B21" s="18">
        <f t="shared" si="20"/>
        <v>3</v>
      </c>
      <c r="C21" s="88" t="str">
        <f t="shared" si="20"/>
        <v>8BAGS</v>
      </c>
      <c r="D21" s="92" t="str">
        <f t="shared" si="20"/>
        <v>8BAGS Київ ТЦ "Океан"</v>
      </c>
      <c r="E21" s="10">
        <f t="shared" ref="E21:AI21" si="35">IFERROR(E7/E$31,0)</f>
        <v>0</v>
      </c>
      <c r="F21" s="10">
        <f t="shared" si="35"/>
        <v>-69.333333333333329</v>
      </c>
      <c r="G21" s="2">
        <f t="shared" si="35"/>
        <v>0</v>
      </c>
      <c r="H21" s="10">
        <f t="shared" si="35"/>
        <v>0</v>
      </c>
      <c r="I21" s="10">
        <f t="shared" si="35"/>
        <v>189.86666666666667</v>
      </c>
      <c r="J21" s="10">
        <f t="shared" si="35"/>
        <v>314.13333333333333</v>
      </c>
      <c r="K21" s="10">
        <f t="shared" si="35"/>
        <v>0</v>
      </c>
      <c r="L21" s="10">
        <f t="shared" si="35"/>
        <v>438.66666666666669</v>
      </c>
      <c r="M21" s="3">
        <f t="shared" si="35"/>
        <v>84</v>
      </c>
      <c r="N21" s="2">
        <f t="shared" si="35"/>
        <v>95.573333333333338</v>
      </c>
      <c r="O21" s="10">
        <f t="shared" si="35"/>
        <v>0</v>
      </c>
      <c r="P21" s="10">
        <f t="shared" si="35"/>
        <v>0</v>
      </c>
      <c r="Q21" s="10">
        <f t="shared" si="35"/>
        <v>349.6</v>
      </c>
      <c r="R21" s="10">
        <f t="shared" si="35"/>
        <v>250.66666666666666</v>
      </c>
      <c r="S21" s="10">
        <f t="shared" si="35"/>
        <v>0</v>
      </c>
      <c r="T21" s="3">
        <f t="shared" si="35"/>
        <v>536.5333333333333</v>
      </c>
      <c r="U21" s="2">
        <f t="shared" si="35"/>
        <v>62.4</v>
      </c>
      <c r="V21" s="10">
        <f t="shared" si="35"/>
        <v>0</v>
      </c>
      <c r="W21" s="10">
        <f t="shared" si="35"/>
        <v>393.6</v>
      </c>
      <c r="X21" s="10">
        <f t="shared" si="35"/>
        <v>0</v>
      </c>
      <c r="Y21" s="10">
        <f t="shared" si="35"/>
        <v>256.26666666666665</v>
      </c>
      <c r="Z21" s="10">
        <f t="shared" si="35"/>
        <v>0</v>
      </c>
      <c r="AA21" s="3">
        <f t="shared" si="35"/>
        <v>0</v>
      </c>
      <c r="AB21" s="2">
        <f t="shared" si="35"/>
        <v>230.4</v>
      </c>
      <c r="AC21" s="10">
        <f t="shared" si="35"/>
        <v>0</v>
      </c>
      <c r="AD21" s="10">
        <f t="shared" si="35"/>
        <v>0</v>
      </c>
      <c r="AE21" s="10">
        <f t="shared" si="35"/>
        <v>285.60000000000002</v>
      </c>
      <c r="AF21" s="10">
        <f t="shared" si="35"/>
        <v>134.4</v>
      </c>
      <c r="AG21" s="10">
        <f t="shared" si="35"/>
        <v>85.333333333333329</v>
      </c>
      <c r="AH21" s="10">
        <f t="shared" si="35"/>
        <v>134.66666666666666</v>
      </c>
      <c r="AI21" s="3">
        <f t="shared" si="35"/>
        <v>0</v>
      </c>
      <c r="AK21" s="117">
        <f t="shared" si="31"/>
        <v>3772.3733333333334</v>
      </c>
      <c r="AL21" s="110">
        <f t="shared" si="22"/>
        <v>13333.333333333334</v>
      </c>
      <c r="AM21" s="78">
        <f t="shared" si="32"/>
        <v>0.28292800000000001</v>
      </c>
      <c r="AO21" s="86">
        <f t="shared" si="23"/>
        <v>0</v>
      </c>
      <c r="AP21" s="166">
        <f t="shared" si="24"/>
        <v>0</v>
      </c>
      <c r="AQ21" s="70">
        <f t="shared" si="25"/>
        <v>121.6894623655914</v>
      </c>
      <c r="AR21" s="19">
        <f t="shared" si="33"/>
        <v>430.10752688172045</v>
      </c>
      <c r="AS21" s="69">
        <f t="shared" si="34"/>
        <v>0.28292800000000001</v>
      </c>
      <c r="AT21" s="19">
        <f>AO21/$AR$2</f>
        <v>0</v>
      </c>
      <c r="AU21" s="78">
        <f t="shared" si="26"/>
        <v>0</v>
      </c>
      <c r="AV21" s="166">
        <f t="shared" si="27"/>
        <v>1</v>
      </c>
      <c r="AW21" s="117">
        <f t="shared" si="28"/>
        <v>3772.3733333333344</v>
      </c>
      <c r="AX21" s="78">
        <f t="shared" si="29"/>
        <v>0.28292800000000007</v>
      </c>
    </row>
    <row r="22" spans="1:50" x14ac:dyDescent="0.25">
      <c r="A22" s="156">
        <v>31</v>
      </c>
      <c r="B22" s="18">
        <f t="shared" si="20"/>
        <v>4</v>
      </c>
      <c r="C22" s="88" t="str">
        <f t="shared" si="20"/>
        <v>8BAGS</v>
      </c>
      <c r="D22" s="92" t="str">
        <f t="shared" si="20"/>
        <v>8BAGS Харків</v>
      </c>
      <c r="E22" s="10">
        <f t="shared" ref="E22:AI22" si="36">IFERROR(E8/E$31,0)</f>
        <v>0</v>
      </c>
      <c r="F22" s="10">
        <f t="shared" si="36"/>
        <v>494.13333333333333</v>
      </c>
      <c r="G22" s="2">
        <f t="shared" si="36"/>
        <v>152</v>
      </c>
      <c r="H22" s="10">
        <f t="shared" si="36"/>
        <v>581.33333333333337</v>
      </c>
      <c r="I22" s="10">
        <f t="shared" si="36"/>
        <v>535.4666666666667</v>
      </c>
      <c r="J22" s="10">
        <f t="shared" si="36"/>
        <v>2170.9333333333334</v>
      </c>
      <c r="K22" s="10">
        <f t="shared" si="36"/>
        <v>546.66666666666663</v>
      </c>
      <c r="L22" s="10">
        <f t="shared" si="36"/>
        <v>382.66666666666669</v>
      </c>
      <c r="M22" s="3">
        <f t="shared" si="36"/>
        <v>475.06666666666666</v>
      </c>
      <c r="N22" s="2">
        <f t="shared" si="36"/>
        <v>233.33333333333334</v>
      </c>
      <c r="O22" s="10">
        <f t="shared" si="36"/>
        <v>296.53333333333336</v>
      </c>
      <c r="P22" s="10">
        <f t="shared" si="36"/>
        <v>524.5333333333333</v>
      </c>
      <c r="Q22" s="10">
        <f t="shared" si="36"/>
        <v>-13.2</v>
      </c>
      <c r="R22" s="10">
        <f t="shared" si="36"/>
        <v>347.46666666666664</v>
      </c>
      <c r="S22" s="10">
        <f t="shared" si="36"/>
        <v>267.2</v>
      </c>
      <c r="T22" s="3">
        <f t="shared" si="36"/>
        <v>80.266666666666666</v>
      </c>
      <c r="U22" s="2">
        <f t="shared" si="36"/>
        <v>361.86666666666667</v>
      </c>
      <c r="V22" s="10">
        <f t="shared" si="36"/>
        <v>30.133333333333333</v>
      </c>
      <c r="W22" s="10">
        <f t="shared" si="36"/>
        <v>409.6</v>
      </c>
      <c r="X22" s="10">
        <f t="shared" si="36"/>
        <v>308</v>
      </c>
      <c r="Y22" s="10">
        <f t="shared" si="36"/>
        <v>0</v>
      </c>
      <c r="Z22" s="10">
        <f t="shared" si="36"/>
        <v>0</v>
      </c>
      <c r="AA22" s="3">
        <f t="shared" si="36"/>
        <v>0</v>
      </c>
      <c r="AB22" s="2">
        <f t="shared" si="36"/>
        <v>612.5333333333333</v>
      </c>
      <c r="AC22" s="10">
        <f t="shared" si="36"/>
        <v>163.73333333333332</v>
      </c>
      <c r="AD22" s="10">
        <f t="shared" si="36"/>
        <v>0</v>
      </c>
      <c r="AE22" s="10">
        <f t="shared" si="36"/>
        <v>53.866666666666667</v>
      </c>
      <c r="AF22" s="10">
        <f t="shared" si="36"/>
        <v>1283.92</v>
      </c>
      <c r="AG22" s="10">
        <f t="shared" si="36"/>
        <v>0</v>
      </c>
      <c r="AH22" s="10">
        <f t="shared" si="36"/>
        <v>0</v>
      </c>
      <c r="AI22" s="3">
        <f t="shared" si="36"/>
        <v>0</v>
      </c>
      <c r="AK22" s="117">
        <f t="shared" si="31"/>
        <v>10298.053333333335</v>
      </c>
      <c r="AL22" s="110">
        <f t="shared" si="22"/>
        <v>13333.333333333334</v>
      </c>
      <c r="AM22" s="78">
        <f t="shared" si="32"/>
        <v>0.7723540000000001</v>
      </c>
      <c r="AO22" s="86">
        <f t="shared" si="23"/>
        <v>0</v>
      </c>
      <c r="AP22" s="166">
        <f t="shared" si="24"/>
        <v>0</v>
      </c>
      <c r="AQ22" s="70">
        <f t="shared" si="25"/>
        <v>332.19526881720435</v>
      </c>
      <c r="AR22" s="19">
        <f t="shared" si="33"/>
        <v>430.10752688172045</v>
      </c>
      <c r="AS22" s="69">
        <f t="shared" si="34"/>
        <v>0.7723540000000001</v>
      </c>
      <c r="AT22" s="19">
        <f>AO22/$AR$2</f>
        <v>0</v>
      </c>
      <c r="AU22" s="78">
        <f t="shared" si="26"/>
        <v>0</v>
      </c>
      <c r="AV22" s="166">
        <f t="shared" si="27"/>
        <v>1</v>
      </c>
      <c r="AW22" s="117">
        <f t="shared" si="28"/>
        <v>10298.053333333335</v>
      </c>
      <c r="AX22" s="78">
        <f t="shared" si="29"/>
        <v>0.7723540000000001</v>
      </c>
    </row>
    <row r="23" spans="1:50" x14ac:dyDescent="0.25">
      <c r="A23" s="156">
        <v>29</v>
      </c>
      <c r="B23" s="18">
        <f t="shared" si="20"/>
        <v>5</v>
      </c>
      <c r="C23" s="88" t="str">
        <f t="shared" si="20"/>
        <v>8BAGS</v>
      </c>
      <c r="D23" s="92" t="str">
        <f t="shared" si="20"/>
        <v>8BAGS Львів</v>
      </c>
      <c r="E23" s="10">
        <f t="shared" ref="E23:AI23" si="37">IFERROR(E9/E$31,0)</f>
        <v>482.26666666666665</v>
      </c>
      <c r="F23" s="10">
        <f t="shared" si="37"/>
        <v>218.88</v>
      </c>
      <c r="G23" s="2">
        <f t="shared" si="37"/>
        <v>709.2</v>
      </c>
      <c r="H23" s="10">
        <f t="shared" si="37"/>
        <v>574.13333333333333</v>
      </c>
      <c r="I23" s="10">
        <f t="shared" si="37"/>
        <v>986.13333333333333</v>
      </c>
      <c r="J23" s="10">
        <f t="shared" si="37"/>
        <v>1070.5333333333333</v>
      </c>
      <c r="K23" s="10">
        <f t="shared" si="37"/>
        <v>661.06666666666672</v>
      </c>
      <c r="L23" s="10">
        <f t="shared" si="37"/>
        <v>701.06666666666672</v>
      </c>
      <c r="M23" s="3">
        <f t="shared" si="37"/>
        <v>652.5333333333333</v>
      </c>
      <c r="N23" s="2">
        <f t="shared" si="37"/>
        <v>477.86666666666667</v>
      </c>
      <c r="O23" s="10">
        <f t="shared" si="37"/>
        <v>699.73333333333335</v>
      </c>
      <c r="P23" s="10">
        <f t="shared" si="37"/>
        <v>1586.9333333333334</v>
      </c>
      <c r="Q23" s="10">
        <f t="shared" si="37"/>
        <v>603.20000000000005</v>
      </c>
      <c r="R23" s="10">
        <f t="shared" si="37"/>
        <v>337.06666666666666</v>
      </c>
      <c r="S23" s="10">
        <f t="shared" si="37"/>
        <v>507.73333333333335</v>
      </c>
      <c r="T23" s="3">
        <f t="shared" si="37"/>
        <v>468.8</v>
      </c>
      <c r="U23" s="2">
        <f t="shared" si="37"/>
        <v>633.6</v>
      </c>
      <c r="V23" s="10">
        <f t="shared" si="37"/>
        <v>862.13333333333333</v>
      </c>
      <c r="W23" s="10">
        <f t="shared" si="37"/>
        <v>702.93333333333328</v>
      </c>
      <c r="X23" s="10">
        <f t="shared" si="37"/>
        <v>388</v>
      </c>
      <c r="Y23" s="10">
        <f t="shared" si="37"/>
        <v>922.93333333333328</v>
      </c>
      <c r="Z23" s="10">
        <f t="shared" si="37"/>
        <v>273.06666666666666</v>
      </c>
      <c r="AA23" s="3">
        <f t="shared" si="37"/>
        <v>1024.8</v>
      </c>
      <c r="AB23" s="2">
        <f t="shared" si="37"/>
        <v>548.5333333333333</v>
      </c>
      <c r="AC23" s="10">
        <f t="shared" si="37"/>
        <v>615.20000000000005</v>
      </c>
      <c r="AD23" s="10">
        <f t="shared" si="37"/>
        <v>1897.0666666666666</v>
      </c>
      <c r="AE23" s="10">
        <f t="shared" si="37"/>
        <v>681.33333333333337</v>
      </c>
      <c r="AF23" s="10">
        <f t="shared" si="37"/>
        <v>0</v>
      </c>
      <c r="AG23" s="10">
        <f t="shared" si="37"/>
        <v>1163.7333333333333</v>
      </c>
      <c r="AH23" s="10">
        <f t="shared" si="37"/>
        <v>402.29333333333335</v>
      </c>
      <c r="AI23" s="3">
        <f t="shared" si="37"/>
        <v>0</v>
      </c>
      <c r="AK23" s="117">
        <f t="shared" si="31"/>
        <v>20852.773333333334</v>
      </c>
      <c r="AL23" s="110">
        <f t="shared" si="22"/>
        <v>21333.333333333332</v>
      </c>
      <c r="AM23" s="78">
        <f t="shared" si="32"/>
        <v>0.97747375000000014</v>
      </c>
      <c r="AO23" s="86">
        <f t="shared" si="23"/>
        <v>0</v>
      </c>
      <c r="AP23" s="166">
        <f t="shared" si="24"/>
        <v>0</v>
      </c>
      <c r="AQ23" s="70">
        <f t="shared" si="25"/>
        <v>672.67010752688179</v>
      </c>
      <c r="AR23" s="19">
        <f t="shared" si="33"/>
        <v>688.17204301075265</v>
      </c>
      <c r="AS23" s="69">
        <f t="shared" si="34"/>
        <v>0.97747375000000014</v>
      </c>
      <c r="AT23" s="19">
        <f t="shared" ref="AT23:AT27" si="38">AO23/$AR$2</f>
        <v>0</v>
      </c>
      <c r="AU23" s="78">
        <f t="shared" si="26"/>
        <v>0</v>
      </c>
      <c r="AV23" s="166">
        <f t="shared" si="27"/>
        <v>1</v>
      </c>
      <c r="AW23" s="117">
        <f t="shared" si="28"/>
        <v>20852.773333333338</v>
      </c>
      <c r="AX23" s="78">
        <f t="shared" si="29"/>
        <v>0.97747375000000025</v>
      </c>
    </row>
    <row r="24" spans="1:50" x14ac:dyDescent="0.25">
      <c r="A24" s="156">
        <v>10</v>
      </c>
      <c r="B24" s="18">
        <f t="shared" si="20"/>
        <v>6</v>
      </c>
      <c r="C24" s="88" t="str">
        <f t="shared" si="20"/>
        <v>FURLA</v>
      </c>
      <c r="D24" s="92" t="str">
        <f t="shared" si="20"/>
        <v>Фурла Київ ТЦ "Океан"</v>
      </c>
      <c r="E24" s="10">
        <f t="shared" ref="E24:AI24" si="39">IFERROR(E10/E$31,0)</f>
        <v>684.5333333333333</v>
      </c>
      <c r="F24" s="10">
        <f t="shared" si="39"/>
        <v>649.86666666666667</v>
      </c>
      <c r="G24" s="2">
        <f t="shared" si="39"/>
        <v>828</v>
      </c>
      <c r="H24" s="10">
        <f t="shared" si="39"/>
        <v>552</v>
      </c>
      <c r="I24" s="10">
        <f t="shared" si="39"/>
        <v>2332.5333333333333</v>
      </c>
      <c r="J24" s="10">
        <f t="shared" si="39"/>
        <v>2224.2666666666669</v>
      </c>
      <c r="K24" s="10">
        <f t="shared" si="39"/>
        <v>396</v>
      </c>
      <c r="L24" s="10">
        <f t="shared" si="39"/>
        <v>1237.8666666666666</v>
      </c>
      <c r="M24" s="3">
        <f t="shared" si="39"/>
        <v>2342.6666666666665</v>
      </c>
      <c r="N24" s="2">
        <f t="shared" si="39"/>
        <v>1045.5733333333333</v>
      </c>
      <c r="O24" s="10">
        <f t="shared" si="39"/>
        <v>730.4</v>
      </c>
      <c r="P24" s="10">
        <f t="shared" si="39"/>
        <v>351.73333333333335</v>
      </c>
      <c r="Q24" s="10">
        <f t="shared" si="39"/>
        <v>115.73333333333333</v>
      </c>
      <c r="R24" s="10">
        <f t="shared" si="39"/>
        <v>700.8</v>
      </c>
      <c r="S24" s="10">
        <f t="shared" si="39"/>
        <v>476.93333333333334</v>
      </c>
      <c r="T24" s="3">
        <f t="shared" si="39"/>
        <v>317.57333333333332</v>
      </c>
      <c r="U24" s="2">
        <f t="shared" si="39"/>
        <v>1118.4000000000001</v>
      </c>
      <c r="V24" s="10">
        <f t="shared" si="39"/>
        <v>517.84</v>
      </c>
      <c r="W24" s="10">
        <f t="shared" si="39"/>
        <v>622.13333333333333</v>
      </c>
      <c r="X24" s="10">
        <f t="shared" si="39"/>
        <v>396</v>
      </c>
      <c r="Y24" s="10">
        <f t="shared" si="39"/>
        <v>529.6</v>
      </c>
      <c r="Z24" s="10">
        <f t="shared" si="39"/>
        <v>564.26666666666665</v>
      </c>
      <c r="AA24" s="3">
        <f t="shared" si="39"/>
        <v>880</v>
      </c>
      <c r="AB24" s="2">
        <f t="shared" si="39"/>
        <v>426.66666666666669</v>
      </c>
      <c r="AC24" s="10">
        <f t="shared" si="39"/>
        <v>488.58933333333329</v>
      </c>
      <c r="AD24" s="10">
        <f t="shared" si="39"/>
        <v>571.4666666666667</v>
      </c>
      <c r="AE24" s="10">
        <f t="shared" si="39"/>
        <v>1023.44</v>
      </c>
      <c r="AF24" s="10">
        <f t="shared" si="39"/>
        <v>386.66666666666669</v>
      </c>
      <c r="AG24" s="10">
        <f t="shared" si="39"/>
        <v>132.53333333333333</v>
      </c>
      <c r="AH24" s="10">
        <f t="shared" si="39"/>
        <v>265.60000000000002</v>
      </c>
      <c r="AI24" s="3">
        <f t="shared" si="39"/>
        <v>616</v>
      </c>
      <c r="AK24" s="117">
        <f t="shared" si="31"/>
        <v>23525.682666666664</v>
      </c>
      <c r="AL24" s="110">
        <f t="shared" si="22"/>
        <v>37333.333333333336</v>
      </c>
      <c r="AM24" s="78">
        <f t="shared" si="32"/>
        <v>0.63015221428571422</v>
      </c>
      <c r="AO24" s="86">
        <f t="shared" si="23"/>
        <v>0</v>
      </c>
      <c r="AP24" s="166">
        <f t="shared" si="24"/>
        <v>0</v>
      </c>
      <c r="AQ24" s="70">
        <f t="shared" si="25"/>
        <v>758.89298924731179</v>
      </c>
      <c r="AR24" s="19">
        <f t="shared" si="33"/>
        <v>1204.3010752688174</v>
      </c>
      <c r="AS24" s="69">
        <f t="shared" si="34"/>
        <v>0.63015221428571411</v>
      </c>
      <c r="AT24" s="19">
        <f t="shared" si="38"/>
        <v>0</v>
      </c>
      <c r="AU24" s="78">
        <f t="shared" si="26"/>
        <v>0</v>
      </c>
      <c r="AV24" s="166">
        <f t="shared" si="27"/>
        <v>1</v>
      </c>
      <c r="AW24" s="117">
        <f t="shared" si="28"/>
        <v>23525.682666666671</v>
      </c>
      <c r="AX24" s="78">
        <f t="shared" si="29"/>
        <v>0.63015221428571433</v>
      </c>
    </row>
    <row r="25" spans="1:50" x14ac:dyDescent="0.25">
      <c r="A25" s="156">
        <v>33</v>
      </c>
      <c r="B25" s="18">
        <f t="shared" si="20"/>
        <v>7</v>
      </c>
      <c r="C25" s="88" t="str">
        <f t="shared" si="20"/>
        <v>FURLA</v>
      </c>
      <c r="D25" s="92" t="str">
        <f t="shared" si="20"/>
        <v>Фурла Київ ТЦ "Гулливер"</v>
      </c>
      <c r="E25" s="10">
        <f t="shared" ref="E25:AI25" si="40">IFERROR(E11/E$31,0)</f>
        <v>0</v>
      </c>
      <c r="F25" s="10">
        <f t="shared" si="40"/>
        <v>1365.8666666666666</v>
      </c>
      <c r="G25" s="2">
        <f t="shared" si="40"/>
        <v>271.46666666666664</v>
      </c>
      <c r="H25" s="10">
        <f t="shared" si="40"/>
        <v>842.93333333333328</v>
      </c>
      <c r="I25" s="10">
        <f t="shared" si="40"/>
        <v>1158.1333333333334</v>
      </c>
      <c r="J25" s="10">
        <f t="shared" si="40"/>
        <v>1280.2666666666667</v>
      </c>
      <c r="K25" s="10">
        <f t="shared" si="40"/>
        <v>499.46666666666664</v>
      </c>
      <c r="L25" s="10">
        <f t="shared" si="40"/>
        <v>0</v>
      </c>
      <c r="M25" s="3">
        <f t="shared" si="40"/>
        <v>1500</v>
      </c>
      <c r="N25" s="2">
        <f t="shared" si="40"/>
        <v>1207.4666666666667</v>
      </c>
      <c r="O25" s="10">
        <f t="shared" si="40"/>
        <v>1360.5333333333333</v>
      </c>
      <c r="P25" s="10">
        <f t="shared" si="40"/>
        <v>987.4666666666667</v>
      </c>
      <c r="Q25" s="10">
        <f t="shared" si="40"/>
        <v>1789.6</v>
      </c>
      <c r="R25" s="10">
        <f t="shared" si="40"/>
        <v>451.73333333333335</v>
      </c>
      <c r="S25" s="10">
        <f t="shared" si="40"/>
        <v>547.4666666666667</v>
      </c>
      <c r="T25" s="3">
        <f t="shared" si="40"/>
        <v>864</v>
      </c>
      <c r="U25" s="2">
        <f t="shared" si="40"/>
        <v>0</v>
      </c>
      <c r="V25" s="10">
        <f t="shared" si="40"/>
        <v>366.93333333333334</v>
      </c>
      <c r="W25" s="10">
        <f t="shared" si="40"/>
        <v>624.79999999999995</v>
      </c>
      <c r="X25" s="10">
        <f t="shared" si="40"/>
        <v>497.6</v>
      </c>
      <c r="Y25" s="10">
        <f t="shared" si="40"/>
        <v>571.20000000000005</v>
      </c>
      <c r="Z25" s="10">
        <f t="shared" si="40"/>
        <v>1145.0666666666666</v>
      </c>
      <c r="AA25" s="3">
        <f t="shared" si="40"/>
        <v>972.8</v>
      </c>
      <c r="AB25" s="2">
        <f t="shared" si="40"/>
        <v>762.66666666666663</v>
      </c>
      <c r="AC25" s="10">
        <f t="shared" si="40"/>
        <v>730.90666666666664</v>
      </c>
      <c r="AD25" s="10">
        <f t="shared" si="40"/>
        <v>218.4</v>
      </c>
      <c r="AE25" s="10">
        <f t="shared" si="40"/>
        <v>574.4</v>
      </c>
      <c r="AF25" s="10">
        <f t="shared" si="40"/>
        <v>405.06666666666666</v>
      </c>
      <c r="AG25" s="10">
        <f t="shared" si="40"/>
        <v>133.33333333333334</v>
      </c>
      <c r="AH25" s="10">
        <f t="shared" si="40"/>
        <v>425.44</v>
      </c>
      <c r="AI25" s="3">
        <f t="shared" si="40"/>
        <v>0</v>
      </c>
      <c r="AK25" s="117">
        <f t="shared" si="31"/>
        <v>21555.013333333332</v>
      </c>
      <c r="AL25" s="110">
        <f t="shared" si="22"/>
        <v>26666.666666666668</v>
      </c>
      <c r="AM25" s="78">
        <f t="shared" si="32"/>
        <v>0.80831299999999995</v>
      </c>
      <c r="AO25" s="86">
        <f t="shared" si="23"/>
        <v>0</v>
      </c>
      <c r="AP25" s="166">
        <f t="shared" si="24"/>
        <v>0</v>
      </c>
      <c r="AQ25" s="70">
        <f t="shared" si="25"/>
        <v>695.32301075268811</v>
      </c>
      <c r="AR25" s="19">
        <f t="shared" si="33"/>
        <v>860.21505376344089</v>
      </c>
      <c r="AS25" s="69">
        <f t="shared" si="34"/>
        <v>0.80831299999999995</v>
      </c>
      <c r="AT25" s="19">
        <f t="shared" si="38"/>
        <v>0</v>
      </c>
      <c r="AU25" s="78">
        <f t="shared" si="26"/>
        <v>0</v>
      </c>
      <c r="AV25" s="166">
        <f t="shared" si="27"/>
        <v>1</v>
      </c>
      <c r="AW25" s="117">
        <f t="shared" si="28"/>
        <v>21555.01333333334</v>
      </c>
      <c r="AX25" s="78">
        <f t="shared" si="29"/>
        <v>0.80831300000000017</v>
      </c>
    </row>
    <row r="26" spans="1:50" x14ac:dyDescent="0.25">
      <c r="A26" s="156">
        <v>34</v>
      </c>
      <c r="B26" s="18">
        <f t="shared" si="20"/>
        <v>8</v>
      </c>
      <c r="C26" s="88" t="str">
        <f t="shared" si="20"/>
        <v>DKNY</v>
      </c>
      <c r="D26" s="92" t="str">
        <f t="shared" si="20"/>
        <v>DKNY Київ ТЦ "Океан"</v>
      </c>
      <c r="E26" s="10">
        <f t="shared" ref="E26:AI26" si="41">IFERROR(E12/E$31,0)</f>
        <v>45.333333333333336</v>
      </c>
      <c r="F26" s="10">
        <f t="shared" si="41"/>
        <v>186.66666666666666</v>
      </c>
      <c r="G26" s="2">
        <f t="shared" si="41"/>
        <v>101.06666666666666</v>
      </c>
      <c r="H26" s="10">
        <f t="shared" si="41"/>
        <v>239.2</v>
      </c>
      <c r="I26" s="10">
        <f t="shared" si="41"/>
        <v>669.06666666666672</v>
      </c>
      <c r="J26" s="10">
        <f t="shared" si="41"/>
        <v>1045.5999999999999</v>
      </c>
      <c r="K26" s="10">
        <f t="shared" si="41"/>
        <v>709.6</v>
      </c>
      <c r="L26" s="10">
        <f t="shared" si="41"/>
        <v>1052.2666666666667</v>
      </c>
      <c r="M26" s="3">
        <f t="shared" si="41"/>
        <v>659.2</v>
      </c>
      <c r="N26" s="2">
        <f t="shared" si="41"/>
        <v>950.66666666666663</v>
      </c>
      <c r="O26" s="10">
        <f t="shared" si="41"/>
        <v>615.20000000000005</v>
      </c>
      <c r="P26" s="10">
        <f t="shared" si="41"/>
        <v>240.8</v>
      </c>
      <c r="Q26" s="10">
        <f t="shared" si="41"/>
        <v>1700.2666666666667</v>
      </c>
      <c r="R26" s="10">
        <f t="shared" si="41"/>
        <v>224.53333333333333</v>
      </c>
      <c r="S26" s="10">
        <f t="shared" si="41"/>
        <v>156.53333333333333</v>
      </c>
      <c r="T26" s="3">
        <f t="shared" si="41"/>
        <v>511.2</v>
      </c>
      <c r="U26" s="2">
        <f t="shared" si="41"/>
        <v>499.46666666666664</v>
      </c>
      <c r="V26" s="10">
        <f t="shared" si="41"/>
        <v>508.53333333333336</v>
      </c>
      <c r="W26" s="10">
        <f t="shared" si="41"/>
        <v>2144.2666666666669</v>
      </c>
      <c r="X26" s="10">
        <f t="shared" si="41"/>
        <v>1984.5333333333333</v>
      </c>
      <c r="Y26" s="10">
        <f t="shared" si="41"/>
        <v>721.6</v>
      </c>
      <c r="Z26" s="10">
        <f t="shared" si="41"/>
        <v>503.46666666666664</v>
      </c>
      <c r="AA26" s="3">
        <f t="shared" si="41"/>
        <v>809.06666666666672</v>
      </c>
      <c r="AB26" s="2">
        <f t="shared" si="41"/>
        <v>550.93333333333328</v>
      </c>
      <c r="AC26" s="10">
        <f t="shared" si="41"/>
        <v>313.33333333333331</v>
      </c>
      <c r="AD26" s="10">
        <f t="shared" si="41"/>
        <v>841.06666666666672</v>
      </c>
      <c r="AE26" s="10">
        <f t="shared" si="41"/>
        <v>662.66666666666663</v>
      </c>
      <c r="AF26" s="10">
        <f t="shared" si="41"/>
        <v>631.73333333333335</v>
      </c>
      <c r="AG26" s="10">
        <f t="shared" si="41"/>
        <v>1033.0666666666666</v>
      </c>
      <c r="AH26" s="10">
        <f t="shared" si="41"/>
        <v>52</v>
      </c>
      <c r="AI26" s="3">
        <f t="shared" si="41"/>
        <v>0</v>
      </c>
      <c r="AK26" s="117">
        <f t="shared" si="31"/>
        <v>20362.933333333334</v>
      </c>
      <c r="AL26" s="110">
        <f t="shared" si="22"/>
        <v>26666.666666666668</v>
      </c>
      <c r="AM26" s="78">
        <f t="shared" si="32"/>
        <v>0.76361000000000001</v>
      </c>
      <c r="AO26" s="86">
        <f t="shared" si="23"/>
        <v>0</v>
      </c>
      <c r="AP26" s="166">
        <f t="shared" si="24"/>
        <v>0</v>
      </c>
      <c r="AQ26" s="70">
        <f t="shared" si="25"/>
        <v>656.86881720430108</v>
      </c>
      <c r="AR26" s="19">
        <f t="shared" si="33"/>
        <v>860.21505376344089</v>
      </c>
      <c r="AS26" s="69">
        <f t="shared" si="34"/>
        <v>0.76361000000000001</v>
      </c>
      <c r="AT26" s="19">
        <f t="shared" si="38"/>
        <v>0</v>
      </c>
      <c r="AU26" s="78">
        <f t="shared" si="26"/>
        <v>0</v>
      </c>
      <c r="AV26" s="166">
        <f t="shared" si="27"/>
        <v>1</v>
      </c>
      <c r="AW26" s="117">
        <f t="shared" si="28"/>
        <v>20362.933333333342</v>
      </c>
      <c r="AX26" s="78">
        <f t="shared" si="29"/>
        <v>0.76361000000000023</v>
      </c>
    </row>
    <row r="27" spans="1:50" x14ac:dyDescent="0.25">
      <c r="A27" s="156">
        <v>14</v>
      </c>
      <c r="B27" s="18">
        <f t="shared" si="20"/>
        <v>9</v>
      </c>
      <c r="C27" s="88" t="str">
        <f t="shared" si="20"/>
        <v>U-MIX</v>
      </c>
      <c r="D27" s="92" t="str">
        <f t="shared" si="20"/>
        <v>U-MIX Київ ТЦ "Гулливер"</v>
      </c>
      <c r="E27" s="10">
        <f t="shared" ref="E27:AI28" si="42">IFERROR(E13/E$31,0)</f>
        <v>0</v>
      </c>
      <c r="F27" s="10">
        <f t="shared" si="42"/>
        <v>36</v>
      </c>
      <c r="G27" s="2">
        <f t="shared" si="42"/>
        <v>387.73333333333335</v>
      </c>
      <c r="H27" s="10">
        <f t="shared" si="42"/>
        <v>155.46666666666667</v>
      </c>
      <c r="I27" s="10">
        <f t="shared" si="42"/>
        <v>183.46666666666667</v>
      </c>
      <c r="J27" s="10">
        <f t="shared" si="42"/>
        <v>152.26666666666668</v>
      </c>
      <c r="K27" s="10">
        <f t="shared" si="42"/>
        <v>0</v>
      </c>
      <c r="L27" s="10">
        <f t="shared" si="42"/>
        <v>0</v>
      </c>
      <c r="M27" s="3">
        <f t="shared" si="42"/>
        <v>608.5333333333333</v>
      </c>
      <c r="N27" s="2">
        <f t="shared" si="42"/>
        <v>147.73333333333332</v>
      </c>
      <c r="O27" s="10">
        <f t="shared" si="42"/>
        <v>200</v>
      </c>
      <c r="P27" s="10">
        <f t="shared" si="42"/>
        <v>134.13333333333333</v>
      </c>
      <c r="Q27" s="10">
        <f t="shared" si="42"/>
        <v>93.333333333333329</v>
      </c>
      <c r="R27" s="10">
        <f t="shared" si="42"/>
        <v>236.53333333333333</v>
      </c>
      <c r="S27" s="10">
        <f t="shared" si="42"/>
        <v>481.6</v>
      </c>
      <c r="T27" s="3">
        <f t="shared" si="42"/>
        <v>501.86666666666667</v>
      </c>
      <c r="U27" s="2">
        <f t="shared" si="42"/>
        <v>111.2</v>
      </c>
      <c r="V27" s="10">
        <f t="shared" si="42"/>
        <v>135.73333333333332</v>
      </c>
      <c r="W27" s="10">
        <f t="shared" si="42"/>
        <v>521.86666666666667</v>
      </c>
      <c r="X27" s="10">
        <f t="shared" si="42"/>
        <v>165.06666666666666</v>
      </c>
      <c r="Y27" s="10">
        <f t="shared" si="42"/>
        <v>44.266666666666666</v>
      </c>
      <c r="Z27" s="10">
        <f t="shared" si="42"/>
        <v>100</v>
      </c>
      <c r="AA27" s="3">
        <f t="shared" si="42"/>
        <v>166.13333333333333</v>
      </c>
      <c r="AB27" s="2">
        <f t="shared" si="42"/>
        <v>493.86666666666667</v>
      </c>
      <c r="AC27" s="10">
        <f t="shared" si="42"/>
        <v>442.66666666666669</v>
      </c>
      <c r="AD27" s="10">
        <f t="shared" si="42"/>
        <v>598.13333333333333</v>
      </c>
      <c r="AE27" s="10">
        <f t="shared" si="42"/>
        <v>163.46666666666667</v>
      </c>
      <c r="AF27" s="10">
        <f t="shared" si="42"/>
        <v>130.93333333333334</v>
      </c>
      <c r="AG27" s="10">
        <f t="shared" si="42"/>
        <v>101.33333333333333</v>
      </c>
      <c r="AH27" s="10">
        <f t="shared" si="42"/>
        <v>291.46666666666664</v>
      </c>
      <c r="AI27" s="3">
        <f t="shared" si="42"/>
        <v>171.2</v>
      </c>
      <c r="AK27" s="117">
        <f t="shared" si="31"/>
        <v>6955.9999999999991</v>
      </c>
      <c r="AL27" s="110">
        <f t="shared" si="22"/>
        <v>10666.666666666666</v>
      </c>
      <c r="AM27" s="78">
        <f t="shared" si="32"/>
        <v>0.65212499999999995</v>
      </c>
      <c r="AO27" s="86">
        <f t="shared" si="23"/>
        <v>11276.330666666667</v>
      </c>
      <c r="AP27" s="166">
        <f t="shared" si="24"/>
        <v>1</v>
      </c>
      <c r="AQ27" s="70">
        <f t="shared" si="25"/>
        <v>224.38709677419351</v>
      </c>
      <c r="AR27" s="19">
        <f t="shared" si="33"/>
        <v>344.08602150537632</v>
      </c>
      <c r="AS27" s="69">
        <f t="shared" si="34"/>
        <v>0.65212499999999995</v>
      </c>
      <c r="AT27" s="19">
        <f t="shared" si="38"/>
        <v>363.75260215053765</v>
      </c>
      <c r="AU27" s="78">
        <f t="shared" si="26"/>
        <v>-0.38313266916141031</v>
      </c>
      <c r="AV27" s="166">
        <f t="shared" si="27"/>
        <v>1</v>
      </c>
      <c r="AW27" s="117">
        <f t="shared" si="28"/>
        <v>6956.0000000000018</v>
      </c>
      <c r="AX27" s="78">
        <f t="shared" si="29"/>
        <v>0.65212500000000018</v>
      </c>
    </row>
    <row r="28" spans="1:50" x14ac:dyDescent="0.25">
      <c r="A28" s="156">
        <v>98</v>
      </c>
      <c r="B28" s="18">
        <f t="shared" si="20"/>
        <v>10</v>
      </c>
      <c r="C28" s="88" t="str">
        <f t="shared" si="20"/>
        <v>Online</v>
      </c>
      <c r="D28" s="92" t="str">
        <f t="shared" si="20"/>
        <v>Market Places</v>
      </c>
      <c r="E28" s="10">
        <f t="shared" si="42"/>
        <v>451.54666666666668</v>
      </c>
      <c r="F28" s="10">
        <f t="shared" si="42"/>
        <v>154.18666666666667</v>
      </c>
      <c r="G28" s="2">
        <f t="shared" si="42"/>
        <v>880.13333333333333</v>
      </c>
      <c r="H28" s="10">
        <f t="shared" si="42"/>
        <v>107.14666666666666</v>
      </c>
      <c r="I28" s="10">
        <f t="shared" si="42"/>
        <v>73.173333333333332</v>
      </c>
      <c r="J28" s="10">
        <f t="shared" si="42"/>
        <v>0</v>
      </c>
      <c r="K28" s="10">
        <f t="shared" si="42"/>
        <v>224.93333333333334</v>
      </c>
      <c r="L28" s="10">
        <f t="shared" si="42"/>
        <v>200.66666666666666</v>
      </c>
      <c r="M28" s="3">
        <f t="shared" si="42"/>
        <v>0</v>
      </c>
      <c r="N28" s="2">
        <f t="shared" si="42"/>
        <v>0</v>
      </c>
      <c r="O28" s="10">
        <f t="shared" si="42"/>
        <v>-208.50666666666666</v>
      </c>
      <c r="P28" s="10">
        <f t="shared" si="42"/>
        <v>0</v>
      </c>
      <c r="Q28" s="10">
        <f t="shared" si="42"/>
        <v>0</v>
      </c>
      <c r="R28" s="10">
        <f t="shared" si="42"/>
        <v>0</v>
      </c>
      <c r="S28" s="10">
        <f t="shared" si="42"/>
        <v>-255.92</v>
      </c>
      <c r="T28" s="3">
        <f t="shared" si="42"/>
        <v>-119.09333333333333</v>
      </c>
      <c r="U28" s="2">
        <f t="shared" si="42"/>
        <v>0</v>
      </c>
      <c r="V28" s="10">
        <f t="shared" si="42"/>
        <v>0</v>
      </c>
      <c r="W28" s="10">
        <f t="shared" si="42"/>
        <v>129.88</v>
      </c>
      <c r="X28" s="10">
        <f t="shared" si="42"/>
        <v>0</v>
      </c>
      <c r="Y28" s="10">
        <f t="shared" si="42"/>
        <v>142.08000000000001</v>
      </c>
      <c r="Z28" s="10">
        <f t="shared" si="42"/>
        <v>436.33333333333331</v>
      </c>
      <c r="AA28" s="3">
        <f t="shared" si="42"/>
        <v>-139.44</v>
      </c>
      <c r="AB28" s="2">
        <f t="shared" si="42"/>
        <v>53.28</v>
      </c>
      <c r="AC28" s="10">
        <f t="shared" si="42"/>
        <v>106.30666666666667</v>
      </c>
      <c r="AD28" s="10">
        <f t="shared" si="42"/>
        <v>0</v>
      </c>
      <c r="AE28" s="10">
        <f t="shared" si="42"/>
        <v>0</v>
      </c>
      <c r="AF28" s="10">
        <f t="shared" si="42"/>
        <v>54.24</v>
      </c>
      <c r="AG28" s="10">
        <f t="shared" si="42"/>
        <v>0</v>
      </c>
      <c r="AH28" s="10">
        <f t="shared" si="42"/>
        <v>0</v>
      </c>
      <c r="AI28" s="3">
        <f t="shared" si="42"/>
        <v>-221.02666666666667</v>
      </c>
      <c r="AK28" s="117">
        <f t="shared" ref="AK28" si="43">SUM(E28:AI28)</f>
        <v>2069.9200000000005</v>
      </c>
      <c r="AL28" s="110">
        <f t="shared" si="22"/>
        <v>2069.92</v>
      </c>
      <c r="AM28" s="78">
        <f t="shared" ref="AM28" si="44">IF(AL28&lt;&gt;0,AK28/AL28,0)</f>
        <v>1.0000000000000002</v>
      </c>
      <c r="AO28" s="86">
        <f t="shared" si="23"/>
        <v>1959.68</v>
      </c>
      <c r="AP28" s="166">
        <f t="shared" si="24"/>
        <v>1</v>
      </c>
      <c r="AQ28" s="70">
        <f t="shared" ref="AQ28" si="45">AVERAGE(E28:AI28)</f>
        <v>66.771612903225829</v>
      </c>
      <c r="AR28" s="19">
        <f t="shared" ref="AR28" si="46">AL28/$AR$2</f>
        <v>66.771612903225815</v>
      </c>
      <c r="AS28" s="69">
        <f t="shared" ref="AS28" si="47">IF(AR28&lt;&gt;0,AQ28/AR28,0)</f>
        <v>1.0000000000000002</v>
      </c>
      <c r="AT28" s="19">
        <f t="shared" ref="AT28" si="48">AO28/$AR$2</f>
        <v>63.215483870967745</v>
      </c>
      <c r="AU28" s="78">
        <f t="shared" si="26"/>
        <v>5.6254082299151076E-2</v>
      </c>
      <c r="AV28" s="166">
        <f t="shared" si="27"/>
        <v>1</v>
      </c>
      <c r="AW28" s="117">
        <f t="shared" si="28"/>
        <v>2069.9200000000005</v>
      </c>
      <c r="AX28" s="78">
        <f t="shared" ref="AX28" si="49">IF(AL28&lt;&gt;0,AW28/AL28,0)</f>
        <v>1.0000000000000002</v>
      </c>
    </row>
    <row r="29" spans="1:50" x14ac:dyDescent="0.25">
      <c r="B29" s="109"/>
      <c r="C29" s="89"/>
      <c r="D29" s="68"/>
      <c r="E29" s="105"/>
      <c r="F29" s="105"/>
      <c r="G29" s="106"/>
      <c r="H29" s="105"/>
      <c r="I29" s="105"/>
      <c r="J29" s="105"/>
      <c r="K29" s="105"/>
      <c r="L29" s="105"/>
      <c r="M29" s="107"/>
      <c r="N29" s="106"/>
      <c r="O29" s="105"/>
      <c r="P29" s="105"/>
      <c r="Q29" s="105"/>
      <c r="R29" s="105"/>
      <c r="S29" s="105"/>
      <c r="T29" s="107"/>
      <c r="U29" s="106"/>
      <c r="V29" s="105"/>
      <c r="W29" s="105"/>
      <c r="X29" s="105"/>
      <c r="Y29" s="105"/>
      <c r="Z29" s="105"/>
      <c r="AA29" s="107"/>
      <c r="AB29" s="106"/>
      <c r="AC29" s="105"/>
      <c r="AD29" s="105"/>
      <c r="AE29" s="105"/>
      <c r="AF29" s="105"/>
      <c r="AG29" s="105"/>
      <c r="AH29" s="105"/>
      <c r="AI29" s="107"/>
      <c r="AK29" s="118"/>
      <c r="AL29" s="111"/>
      <c r="AM29" s="79"/>
      <c r="AO29" s="86"/>
      <c r="AQ29" s="67"/>
      <c r="AR29" s="20"/>
      <c r="AS29" s="21"/>
      <c r="AT29" s="20"/>
      <c r="AU29" s="79"/>
      <c r="AW29" s="118"/>
      <c r="AX29" s="79"/>
    </row>
    <row r="30" spans="1:50" ht="15.75" thickBot="1" x14ac:dyDescent="0.3">
      <c r="B30" s="18"/>
      <c r="C30" s="88"/>
      <c r="D30" s="93" t="s">
        <v>311</v>
      </c>
      <c r="E30" s="22">
        <f t="shared" ref="E30:AI30" si="50">SUM(E19:E29)</f>
        <v>2117.5466666666666</v>
      </c>
      <c r="F30" s="103">
        <f t="shared" si="50"/>
        <v>3527.9999999999995</v>
      </c>
      <c r="G30" s="104">
        <f t="shared" si="50"/>
        <v>3819.2</v>
      </c>
      <c r="H30" s="22">
        <f t="shared" si="50"/>
        <v>4812.4799999999987</v>
      </c>
      <c r="I30" s="22">
        <f t="shared" si="50"/>
        <v>8318.24</v>
      </c>
      <c r="J30" s="22">
        <f t="shared" si="50"/>
        <v>9528.9333333333325</v>
      </c>
      <c r="K30" s="22">
        <f t="shared" si="50"/>
        <v>3989.2</v>
      </c>
      <c r="L30" s="22">
        <f t="shared" si="50"/>
        <v>5960.9333333333334</v>
      </c>
      <c r="M30" s="103">
        <f t="shared" si="50"/>
        <v>7337.7333333333336</v>
      </c>
      <c r="N30" s="104">
        <f t="shared" si="50"/>
        <v>4665.9466666666667</v>
      </c>
      <c r="O30" s="22">
        <f t="shared" si="50"/>
        <v>4901.0933333333323</v>
      </c>
      <c r="P30" s="22">
        <f t="shared" si="50"/>
        <v>5233.5999999999995</v>
      </c>
      <c r="Q30" s="22">
        <f t="shared" si="50"/>
        <v>6525.4666666666662</v>
      </c>
      <c r="R30" s="22">
        <f t="shared" si="50"/>
        <v>3854.4000000000005</v>
      </c>
      <c r="S30" s="22">
        <f t="shared" si="50"/>
        <v>2774.08</v>
      </c>
      <c r="T30" s="103">
        <f t="shared" si="50"/>
        <v>4165.9466666666667</v>
      </c>
      <c r="U30" s="104">
        <f t="shared" si="50"/>
        <v>3752.4266666666667</v>
      </c>
      <c r="V30" s="22">
        <f t="shared" si="50"/>
        <v>2944.5066666666667</v>
      </c>
      <c r="W30" s="22">
        <f t="shared" si="50"/>
        <v>6491.213333333334</v>
      </c>
      <c r="X30" s="22">
        <f t="shared" si="50"/>
        <v>4645.5999999999995</v>
      </c>
      <c r="Y30" s="22">
        <f t="shared" si="50"/>
        <v>4667.68</v>
      </c>
      <c r="Z30" s="22">
        <f t="shared" si="50"/>
        <v>3813.2133333333331</v>
      </c>
      <c r="AA30" s="103">
        <f t="shared" si="50"/>
        <v>5278.96</v>
      </c>
      <c r="AB30" s="104">
        <f t="shared" si="50"/>
        <v>4457.28</v>
      </c>
      <c r="AC30" s="22">
        <f t="shared" si="50"/>
        <v>4167.4293333333335</v>
      </c>
      <c r="AD30" s="22">
        <f t="shared" si="50"/>
        <v>6355.7333333333327</v>
      </c>
      <c r="AE30" s="22">
        <f t="shared" si="50"/>
        <v>5171.7066666666669</v>
      </c>
      <c r="AF30" s="22">
        <f t="shared" si="50"/>
        <v>3157.626666666667</v>
      </c>
      <c r="AG30" s="22">
        <f t="shared" si="50"/>
        <v>3987.7333333333331</v>
      </c>
      <c r="AH30" s="22">
        <f t="shared" si="50"/>
        <v>3200.6906666666669</v>
      </c>
      <c r="AI30" s="103">
        <f t="shared" si="50"/>
        <v>2400.5733333333333</v>
      </c>
      <c r="AK30" s="119">
        <f>SUM(AK19:AK29)</f>
        <v>146025.17333333337</v>
      </c>
      <c r="AL30" s="112">
        <f>SUM(AL19:AL29)</f>
        <v>220736.58666666664</v>
      </c>
      <c r="AM30" s="80">
        <f>IF(AL30&lt;&gt;0,AK30/AL30,0)</f>
        <v>0.66153588554780607</v>
      </c>
      <c r="AO30" s="122">
        <f>SUM(AO19:AO27)</f>
        <v>82784.810666666657</v>
      </c>
      <c r="AQ30" s="113">
        <f>AVERAGE(E30:AI30)</f>
        <v>4710.4894623655919</v>
      </c>
      <c r="AR30" s="114">
        <f>AL30/$AR$2</f>
        <v>7120.5350537634404</v>
      </c>
      <c r="AS30" s="115">
        <f>IF(AR30&lt;&gt;0,AQ30/AR30,0)</f>
        <v>0.66153588554780596</v>
      </c>
      <c r="AT30" s="114">
        <f t="shared" ref="AT30" si="51">AO30/$AR$2</f>
        <v>2670.4777634408597</v>
      </c>
      <c r="AU30" s="80">
        <f>IFERROR(SUMPRODUCT($AP19:$AP28,$AV19:$AV28,AW19:AW28)/SUMPRODUCT($AP19:$AP28,$AV19:$AV28,AO19:AO28)-1,0)</f>
        <v>-0.46122345369220286</v>
      </c>
      <c r="AW30" s="119">
        <f>SUM(AW19:AW29)</f>
        <v>146025.1733333334</v>
      </c>
      <c r="AX30" s="80">
        <f>IF(AL30&lt;&gt;0,AW30/AL30,0)</f>
        <v>0.66153588554780629</v>
      </c>
    </row>
    <row r="31" spans="1:50" ht="15.75" thickBot="1" x14ac:dyDescent="0.3">
      <c r="B31" s="23"/>
      <c r="C31" s="94"/>
      <c r="D31" s="95" t="str">
        <f>B2</f>
        <v xml:space="preserve">USD rate : </v>
      </c>
      <c r="E31" s="11">
        <f t="shared" ref="E31:AI31" si="52">$C$2</f>
        <v>37.5</v>
      </c>
      <c r="F31" s="13">
        <f t="shared" si="52"/>
        <v>37.5</v>
      </c>
      <c r="G31" s="87">
        <f t="shared" si="52"/>
        <v>37.5</v>
      </c>
      <c r="H31" s="12">
        <f t="shared" si="52"/>
        <v>37.5</v>
      </c>
      <c r="I31" s="12">
        <f t="shared" si="52"/>
        <v>37.5</v>
      </c>
      <c r="J31" s="12">
        <f t="shared" si="52"/>
        <v>37.5</v>
      </c>
      <c r="K31" s="12">
        <f t="shared" si="52"/>
        <v>37.5</v>
      </c>
      <c r="L31" s="12">
        <f t="shared" si="52"/>
        <v>37.5</v>
      </c>
      <c r="M31" s="13">
        <f t="shared" si="52"/>
        <v>37.5</v>
      </c>
      <c r="N31" s="87">
        <f t="shared" si="52"/>
        <v>37.5</v>
      </c>
      <c r="O31" s="12">
        <f t="shared" si="52"/>
        <v>37.5</v>
      </c>
      <c r="P31" s="12">
        <f t="shared" si="52"/>
        <v>37.5</v>
      </c>
      <c r="Q31" s="12">
        <f t="shared" si="52"/>
        <v>37.5</v>
      </c>
      <c r="R31" s="12">
        <f t="shared" si="52"/>
        <v>37.5</v>
      </c>
      <c r="S31" s="12">
        <f t="shared" si="52"/>
        <v>37.5</v>
      </c>
      <c r="T31" s="13">
        <f t="shared" si="52"/>
        <v>37.5</v>
      </c>
      <c r="U31" s="87">
        <f t="shared" si="52"/>
        <v>37.5</v>
      </c>
      <c r="V31" s="12">
        <f t="shared" si="52"/>
        <v>37.5</v>
      </c>
      <c r="W31" s="12">
        <f t="shared" si="52"/>
        <v>37.5</v>
      </c>
      <c r="X31" s="12">
        <f t="shared" si="52"/>
        <v>37.5</v>
      </c>
      <c r="Y31" s="12">
        <f t="shared" si="52"/>
        <v>37.5</v>
      </c>
      <c r="Z31" s="12">
        <f t="shared" si="52"/>
        <v>37.5</v>
      </c>
      <c r="AA31" s="13">
        <f t="shared" si="52"/>
        <v>37.5</v>
      </c>
      <c r="AB31" s="87">
        <f t="shared" si="52"/>
        <v>37.5</v>
      </c>
      <c r="AC31" s="12">
        <f t="shared" si="52"/>
        <v>37.5</v>
      </c>
      <c r="AD31" s="12">
        <f t="shared" si="52"/>
        <v>37.5</v>
      </c>
      <c r="AE31" s="12">
        <f t="shared" si="52"/>
        <v>37.5</v>
      </c>
      <c r="AF31" s="12">
        <f t="shared" si="52"/>
        <v>37.5</v>
      </c>
      <c r="AG31" s="12">
        <f t="shared" si="52"/>
        <v>37.5</v>
      </c>
      <c r="AH31" s="12">
        <f t="shared" si="52"/>
        <v>37.5</v>
      </c>
      <c r="AI31" s="13">
        <f t="shared" si="52"/>
        <v>37.5</v>
      </c>
      <c r="AK31" s="24"/>
      <c r="AL31" s="121">
        <f>$C$2</f>
        <v>37.5</v>
      </c>
      <c r="AO31" s="121">
        <f t="shared" ref="AO31" si="53">$C$2</f>
        <v>37.5</v>
      </c>
    </row>
    <row r="32" spans="1:50" ht="11.45" customHeight="1" x14ac:dyDescent="0.25"/>
    <row r="33" spans="2:50" x14ac:dyDescent="0.25">
      <c r="D33" s="116" t="s">
        <v>271</v>
      </c>
    </row>
    <row r="34" spans="2:50" ht="8.4499999999999993" customHeight="1" thickBot="1" x14ac:dyDescent="0.3"/>
    <row r="35" spans="2:50" ht="15.75" thickBot="1" x14ac:dyDescent="0.3">
      <c r="B35" s="25"/>
      <c r="C35" s="25"/>
      <c r="D35" s="26"/>
      <c r="E35" s="27">
        <f t="shared" ref="E35:AI35" si="54">E4</f>
        <v>1</v>
      </c>
      <c r="F35" s="28">
        <f t="shared" si="54"/>
        <v>2</v>
      </c>
      <c r="G35" s="29">
        <f t="shared" si="54"/>
        <v>3</v>
      </c>
      <c r="H35" s="30">
        <f t="shared" si="54"/>
        <v>4</v>
      </c>
      <c r="I35" s="30">
        <f t="shared" si="54"/>
        <v>5</v>
      </c>
      <c r="J35" s="30">
        <f t="shared" si="54"/>
        <v>6</v>
      </c>
      <c r="K35" s="30">
        <f t="shared" si="54"/>
        <v>7</v>
      </c>
      <c r="L35" s="30">
        <f t="shared" si="54"/>
        <v>8</v>
      </c>
      <c r="M35" s="31">
        <f t="shared" si="54"/>
        <v>9</v>
      </c>
      <c r="N35" s="29">
        <f t="shared" si="54"/>
        <v>10</v>
      </c>
      <c r="O35" s="30">
        <f t="shared" si="54"/>
        <v>11</v>
      </c>
      <c r="P35" s="30">
        <f t="shared" si="54"/>
        <v>12</v>
      </c>
      <c r="Q35" s="30">
        <f t="shared" si="54"/>
        <v>13</v>
      </c>
      <c r="R35" s="30">
        <f t="shared" si="54"/>
        <v>14</v>
      </c>
      <c r="S35" s="30">
        <f t="shared" si="54"/>
        <v>15</v>
      </c>
      <c r="T35" s="31">
        <f t="shared" si="54"/>
        <v>16</v>
      </c>
      <c r="U35" s="29">
        <f t="shared" si="54"/>
        <v>17</v>
      </c>
      <c r="V35" s="30">
        <f t="shared" si="54"/>
        <v>18</v>
      </c>
      <c r="W35" s="30">
        <f t="shared" si="54"/>
        <v>19</v>
      </c>
      <c r="X35" s="30">
        <f t="shared" si="54"/>
        <v>20</v>
      </c>
      <c r="Y35" s="30">
        <f t="shared" si="54"/>
        <v>21</v>
      </c>
      <c r="Z35" s="30">
        <f t="shared" si="54"/>
        <v>22</v>
      </c>
      <c r="AA35" s="31">
        <f t="shared" si="54"/>
        <v>23</v>
      </c>
      <c r="AB35" s="29">
        <f t="shared" si="54"/>
        <v>24</v>
      </c>
      <c r="AC35" s="30">
        <f t="shared" si="54"/>
        <v>25</v>
      </c>
      <c r="AD35" s="30">
        <f t="shared" si="54"/>
        <v>26</v>
      </c>
      <c r="AE35" s="30">
        <f t="shared" si="54"/>
        <v>27</v>
      </c>
      <c r="AF35" s="30">
        <f t="shared" si="54"/>
        <v>28</v>
      </c>
      <c r="AG35" s="30">
        <f t="shared" si="54"/>
        <v>29</v>
      </c>
      <c r="AH35" s="30">
        <f t="shared" si="54"/>
        <v>30</v>
      </c>
      <c r="AI35" s="32">
        <f t="shared" si="54"/>
        <v>31</v>
      </c>
      <c r="AJ35" s="35"/>
      <c r="AK35" s="144" t="s">
        <v>468</v>
      </c>
      <c r="AL35" s="34"/>
      <c r="AM35" s="35"/>
      <c r="AN35" s="35"/>
      <c r="AO35" s="33"/>
      <c r="AP35" s="35"/>
      <c r="AQ35" s="34"/>
      <c r="AR35" s="33"/>
      <c r="AS35" s="36"/>
      <c r="AT35" s="34"/>
      <c r="AU35" s="34"/>
      <c r="AV35" s="35"/>
      <c r="AW35" s="33"/>
      <c r="AX35" s="76"/>
    </row>
    <row r="36" spans="2:50" x14ac:dyDescent="0.25">
      <c r="B36" s="25"/>
      <c r="C36" s="25"/>
      <c r="D36" s="38" t="s">
        <v>8</v>
      </c>
      <c r="E36" s="39">
        <f t="shared" ref="E36:N40" si="55">IFERROR(SUMIF($C$19:$C$29,$D36,E$19:E$29)/E$30,0)</f>
        <v>0.4420839210155148</v>
      </c>
      <c r="F36" s="40">
        <f t="shared" si="55"/>
        <v>0.32182917611489048</v>
      </c>
      <c r="G36" s="39">
        <f t="shared" si="55"/>
        <v>0.35368663594470051</v>
      </c>
      <c r="H36" s="41">
        <f t="shared" si="55"/>
        <v>0.60586918456457672</v>
      </c>
      <c r="I36" s="41">
        <f t="shared" si="55"/>
        <v>0.46907358607910649</v>
      </c>
      <c r="J36" s="41">
        <f t="shared" si="55"/>
        <v>0.50651349573929227</v>
      </c>
      <c r="K36" s="41">
        <f t="shared" si="55"/>
        <v>0.54126140579564819</v>
      </c>
      <c r="L36" s="41">
        <f t="shared" si="55"/>
        <v>0.58214597266647283</v>
      </c>
      <c r="M36" s="40">
        <f t="shared" si="55"/>
        <v>0.30354514563988877</v>
      </c>
      <c r="N36" s="39">
        <f t="shared" si="55"/>
        <v>0.28172346590616837</v>
      </c>
      <c r="O36" s="41">
        <f t="shared" ref="O36:X40" si="56">IFERROR(SUMIF($C$19:$C$29,$D36,O$19:O$29)/O$30,0)</f>
        <v>0.44958675887285016</v>
      </c>
      <c r="P36" s="41">
        <f t="shared" si="56"/>
        <v>0.67247528788342004</v>
      </c>
      <c r="Q36" s="41">
        <f t="shared" si="56"/>
        <v>0.43315420608487781</v>
      </c>
      <c r="R36" s="41">
        <f t="shared" si="56"/>
        <v>0.58136156081361556</v>
      </c>
      <c r="S36" s="41">
        <f t="shared" si="56"/>
        <v>0.49294420732879612</v>
      </c>
      <c r="T36" s="40">
        <f t="shared" si="56"/>
        <v>0.50178270805195135</v>
      </c>
      <c r="U36" s="39">
        <f t="shared" si="56"/>
        <v>0.5392137354671821</v>
      </c>
      <c r="V36" s="41">
        <f t="shared" si="56"/>
        <v>0.48071436980954368</v>
      </c>
      <c r="W36" s="41">
        <f t="shared" si="56"/>
        <v>0.3771662616747562</v>
      </c>
      <c r="X36" s="41">
        <f t="shared" si="56"/>
        <v>0.34492853452729472</v>
      </c>
      <c r="Y36" s="41">
        <f t="shared" ref="Y36:AI40" si="57">IFERROR(SUMIF($C$19:$C$29,$D36,Y$19:Y$29)/Y$30,0)</f>
        <v>0.56964773363498211</v>
      </c>
      <c r="Z36" s="41">
        <f t="shared" si="57"/>
        <v>0.27905073935893088</v>
      </c>
      <c r="AA36" s="40">
        <f t="shared" si="57"/>
        <v>0.490702714170973</v>
      </c>
      <c r="AB36" s="39">
        <f t="shared" si="57"/>
        <v>0.48681408093426193</v>
      </c>
      <c r="AC36" s="41">
        <f t="shared" si="57"/>
        <v>0.50045879602197618</v>
      </c>
      <c r="AD36" s="41">
        <f t="shared" si="57"/>
        <v>0.64928253755139731</v>
      </c>
      <c r="AE36" s="41">
        <f t="shared" si="57"/>
        <v>0.53130107920531711</v>
      </c>
      <c r="AF36" s="41">
        <f t="shared" si="57"/>
        <v>0.49055408703583275</v>
      </c>
      <c r="AG36" s="41">
        <f t="shared" si="57"/>
        <v>0.64885649324595418</v>
      </c>
      <c r="AH36" s="41">
        <f t="shared" si="57"/>
        <v>0.67678642692952107</v>
      </c>
      <c r="AI36" s="42">
        <f t="shared" si="57"/>
        <v>0.76415078620107424</v>
      </c>
      <c r="AJ36" s="44"/>
      <c r="AK36" s="145">
        <f>IFERROR(SUMIF($C$19:$C$29,$D36,AK$19:AK$29)/AK$30,0)</f>
        <v>0.49002252397029633</v>
      </c>
      <c r="AL36" s="43"/>
      <c r="AM36" s="44"/>
      <c r="AN36" s="44"/>
      <c r="AO36" s="43"/>
      <c r="AP36" s="37"/>
      <c r="AQ36" s="43"/>
      <c r="AR36" s="43"/>
      <c r="AS36" s="44"/>
      <c r="AT36" s="43"/>
      <c r="AU36" s="43"/>
      <c r="AV36" s="44"/>
      <c r="AW36" s="43"/>
      <c r="AX36" s="81"/>
    </row>
    <row r="37" spans="2:50" x14ac:dyDescent="0.25">
      <c r="B37" s="25"/>
      <c r="C37" s="25"/>
      <c r="D37" s="45" t="s">
        <v>272</v>
      </c>
      <c r="E37" s="46">
        <f t="shared" si="55"/>
        <v>0.32326717711061859</v>
      </c>
      <c r="F37" s="47">
        <f t="shared" si="55"/>
        <v>0.57135298563869996</v>
      </c>
      <c r="G37" s="46">
        <f t="shared" si="55"/>
        <v>0.2878787878787879</v>
      </c>
      <c r="H37" s="48">
        <f t="shared" si="55"/>
        <v>0.28985748165879832</v>
      </c>
      <c r="I37" s="48">
        <f t="shared" si="55"/>
        <v>0.41964005206229527</v>
      </c>
      <c r="J37" s="48">
        <f t="shared" si="55"/>
        <v>0.36777813536317466</v>
      </c>
      <c r="K37" s="48">
        <f t="shared" si="55"/>
        <v>0.22447274307296369</v>
      </c>
      <c r="L37" s="48">
        <f t="shared" si="55"/>
        <v>0.20766322947189475</v>
      </c>
      <c r="M37" s="47">
        <f t="shared" si="55"/>
        <v>0.52368578852688386</v>
      </c>
      <c r="N37" s="46">
        <f t="shared" si="55"/>
        <v>0.4828687854697582</v>
      </c>
      <c r="O37" s="48">
        <f t="shared" si="56"/>
        <v>0.42662589571850645</v>
      </c>
      <c r="P37" s="48">
        <f t="shared" si="56"/>
        <v>0.25588505044328957</v>
      </c>
      <c r="Q37" s="48">
        <f t="shared" si="56"/>
        <v>0.29198422590466072</v>
      </c>
      <c r="R37" s="48">
        <f t="shared" si="56"/>
        <v>0.29901757299017567</v>
      </c>
      <c r="S37" s="48">
        <f t="shared" si="56"/>
        <v>0.36927557965163227</v>
      </c>
      <c r="T37" s="47">
        <f t="shared" si="56"/>
        <v>0.28362661067832518</v>
      </c>
      <c r="U37" s="46">
        <f t="shared" si="56"/>
        <v>0.29804713039028968</v>
      </c>
      <c r="V37" s="48">
        <f t="shared" si="56"/>
        <v>0.30048270678053596</v>
      </c>
      <c r="W37" s="48">
        <f t="shared" si="56"/>
        <v>0.19209557124399956</v>
      </c>
      <c r="X37" s="48">
        <f t="shared" si="56"/>
        <v>0.19235405545031861</v>
      </c>
      <c r="Y37" s="48">
        <f t="shared" si="57"/>
        <v>0.23583450450759266</v>
      </c>
      <c r="Z37" s="48">
        <f t="shared" si="57"/>
        <v>0.44826585451989748</v>
      </c>
      <c r="AA37" s="47">
        <f t="shared" si="57"/>
        <v>0.35097822298331488</v>
      </c>
      <c r="AB37" s="46">
        <f t="shared" si="57"/>
        <v>0.2668293967023237</v>
      </c>
      <c r="AC37" s="48">
        <f t="shared" si="57"/>
        <v>0.29262547783253751</v>
      </c>
      <c r="AD37" s="48">
        <f t="shared" si="57"/>
        <v>0.12427624402114627</v>
      </c>
      <c r="AE37" s="48">
        <f t="shared" si="57"/>
        <v>0.30895797132087927</v>
      </c>
      <c r="AF37" s="48">
        <f t="shared" si="57"/>
        <v>0.25073684032733445</v>
      </c>
      <c r="AG37" s="48">
        <f t="shared" si="57"/>
        <v>6.6671124782666846E-2</v>
      </c>
      <c r="AH37" s="48">
        <f t="shared" si="57"/>
        <v>0.21590340084931667</v>
      </c>
      <c r="AI37" s="49">
        <f t="shared" si="57"/>
        <v>0.25660536649578158</v>
      </c>
      <c r="AJ37" s="44"/>
      <c r="AK37" s="146">
        <f>IFERROR(SUMIF($C$19:$C$29,$D37,AK$19:AK$29)/AK$30,0)</f>
        <v>0.30871866111121654</v>
      </c>
      <c r="AL37" s="43"/>
      <c r="AM37" s="44"/>
      <c r="AN37" s="44"/>
      <c r="AO37" s="43"/>
      <c r="AP37" s="37"/>
      <c r="AQ37" s="43"/>
      <c r="AR37" s="43"/>
      <c r="AS37" s="44"/>
      <c r="AT37" s="43"/>
      <c r="AU37" s="43"/>
      <c r="AV37" s="44"/>
      <c r="AW37" s="43"/>
      <c r="AX37" s="81"/>
    </row>
    <row r="38" spans="2:50" x14ac:dyDescent="0.25">
      <c r="B38" s="25"/>
      <c r="C38" s="25"/>
      <c r="D38" s="45" t="s">
        <v>12</v>
      </c>
      <c r="E38" s="46">
        <f t="shared" si="55"/>
        <v>2.1408422325206528E-2</v>
      </c>
      <c r="F38" s="47">
        <f t="shared" si="55"/>
        <v>5.2910052910052914E-2</v>
      </c>
      <c r="G38" s="46">
        <f t="shared" si="55"/>
        <v>2.6462784527300658E-2</v>
      </c>
      <c r="H38" s="48">
        <f t="shared" si="55"/>
        <v>4.9704102666400705E-2</v>
      </c>
      <c r="I38" s="48">
        <f t="shared" si="55"/>
        <v>8.043368148390366E-2</v>
      </c>
      <c r="J38" s="48">
        <f t="shared" si="55"/>
        <v>0.10972896581639079</v>
      </c>
      <c r="K38" s="48">
        <f t="shared" si="55"/>
        <v>0.17788027674721751</v>
      </c>
      <c r="L38" s="48">
        <f t="shared" si="55"/>
        <v>0.17652716576822422</v>
      </c>
      <c r="M38" s="47">
        <f t="shared" si="55"/>
        <v>8.9837006886777024E-2</v>
      </c>
      <c r="N38" s="46">
        <f t="shared" si="55"/>
        <v>0.2037457207683471</v>
      </c>
      <c r="O38" s="48">
        <f t="shared" si="56"/>
        <v>0.12552301255230128</v>
      </c>
      <c r="P38" s="48">
        <f t="shared" si="56"/>
        <v>4.6010394374808937E-2</v>
      </c>
      <c r="Q38" s="48">
        <f t="shared" si="56"/>
        <v>0.26055863182198974</v>
      </c>
      <c r="R38" s="48">
        <f t="shared" si="56"/>
        <v>5.8253770582537695E-2</v>
      </c>
      <c r="S38" s="48">
        <f t="shared" si="56"/>
        <v>5.6427115776521708E-2</v>
      </c>
      <c r="T38" s="47">
        <f t="shared" si="56"/>
        <v>0.1227092041504772</v>
      </c>
      <c r="U38" s="46">
        <f t="shared" si="56"/>
        <v>0.13310497740129054</v>
      </c>
      <c r="V38" s="48">
        <f t="shared" si="56"/>
        <v>0.17270578433059527</v>
      </c>
      <c r="W38" s="48">
        <f t="shared" si="56"/>
        <v>0.3303337229198034</v>
      </c>
      <c r="X38" s="48">
        <f t="shared" si="56"/>
        <v>0.42718558062108952</v>
      </c>
      <c r="Y38" s="48">
        <f t="shared" si="57"/>
        <v>0.15459500222808761</v>
      </c>
      <c r="Z38" s="48">
        <f t="shared" si="57"/>
        <v>0.13203212688511176</v>
      </c>
      <c r="AA38" s="47">
        <f t="shared" si="57"/>
        <v>0.15326251130273136</v>
      </c>
      <c r="AB38" s="46">
        <f t="shared" si="57"/>
        <v>0.12360303443654724</v>
      </c>
      <c r="AC38" s="48">
        <f t="shared" si="57"/>
        <v>7.5186237911012754E-2</v>
      </c>
      <c r="AD38" s="48">
        <f t="shared" si="57"/>
        <v>0.13233196274230094</v>
      </c>
      <c r="AE38" s="48">
        <f t="shared" si="57"/>
        <v>0.12813307277030406</v>
      </c>
      <c r="AF38" s="48">
        <f t="shared" si="57"/>
        <v>0.20006587225848949</v>
      </c>
      <c r="AG38" s="48">
        <f t="shared" si="57"/>
        <v>0.25906112077036242</v>
      </c>
      <c r="AH38" s="48">
        <f t="shared" si="57"/>
        <v>1.6246493465160435E-2</v>
      </c>
      <c r="AI38" s="49">
        <f t="shared" si="57"/>
        <v>0</v>
      </c>
      <c r="AJ38" s="44"/>
      <c r="AK38" s="146">
        <f>IFERROR(SUMIF($C$19:$C$29,$D38,AK$19:AK$29)/AK$30,0)</f>
        <v>0.13944810246415959</v>
      </c>
      <c r="AL38" s="43"/>
      <c r="AM38" s="44"/>
      <c r="AN38" s="44"/>
      <c r="AO38" s="43"/>
      <c r="AP38" s="37"/>
      <c r="AQ38" s="43"/>
      <c r="AR38" s="43"/>
      <c r="AS38" s="44"/>
      <c r="AT38" s="43"/>
      <c r="AU38" s="43"/>
      <c r="AV38" s="44"/>
      <c r="AW38" s="43"/>
      <c r="AX38" s="81"/>
    </row>
    <row r="39" spans="2:50" x14ac:dyDescent="0.25">
      <c r="B39" s="25"/>
      <c r="C39" s="25"/>
      <c r="D39" s="45" t="s">
        <v>10</v>
      </c>
      <c r="E39" s="46">
        <f t="shared" si="55"/>
        <v>0</v>
      </c>
      <c r="F39" s="47">
        <f t="shared" si="55"/>
        <v>1.0204081632653062E-2</v>
      </c>
      <c r="G39" s="46">
        <f t="shared" si="55"/>
        <v>0.10152213378019831</v>
      </c>
      <c r="H39" s="48">
        <f t="shared" si="55"/>
        <v>3.2304896158875822E-2</v>
      </c>
      <c r="I39" s="48">
        <f t="shared" si="55"/>
        <v>2.2055947732533165E-2</v>
      </c>
      <c r="J39" s="48">
        <f t="shared" si="55"/>
        <v>1.5979403081142349E-2</v>
      </c>
      <c r="K39" s="48">
        <f t="shared" si="55"/>
        <v>0</v>
      </c>
      <c r="L39" s="48">
        <f t="shared" si="55"/>
        <v>0</v>
      </c>
      <c r="M39" s="47">
        <f t="shared" si="55"/>
        <v>8.293205894645031E-2</v>
      </c>
      <c r="N39" s="46">
        <f t="shared" si="55"/>
        <v>3.1662027855726312E-2</v>
      </c>
      <c r="O39" s="48">
        <f t="shared" si="56"/>
        <v>4.0807221245871675E-2</v>
      </c>
      <c r="P39" s="48">
        <f t="shared" si="56"/>
        <v>2.5629267298481608E-2</v>
      </c>
      <c r="Q39" s="48">
        <f t="shared" si="56"/>
        <v>1.4302936188471834E-2</v>
      </c>
      <c r="R39" s="48">
        <f t="shared" si="56"/>
        <v>6.1367095613670944E-2</v>
      </c>
      <c r="S39" s="48">
        <f t="shared" si="56"/>
        <v>0.17360710577921329</v>
      </c>
      <c r="T39" s="47">
        <f t="shared" si="56"/>
        <v>0.1204688170115796</v>
      </c>
      <c r="U39" s="46">
        <f t="shared" si="56"/>
        <v>2.963415674123767E-2</v>
      </c>
      <c r="V39" s="48">
        <f t="shared" si="56"/>
        <v>4.6097139079325111E-2</v>
      </c>
      <c r="W39" s="48">
        <f t="shared" si="56"/>
        <v>8.0395858196002382E-2</v>
      </c>
      <c r="X39" s="48">
        <f t="shared" si="56"/>
        <v>3.5531829401297288E-2</v>
      </c>
      <c r="Y39" s="48">
        <f t="shared" si="57"/>
        <v>9.4836549777762534E-3</v>
      </c>
      <c r="Z39" s="48">
        <f t="shared" si="57"/>
        <v>2.6224601473472942E-2</v>
      </c>
      <c r="AA39" s="47">
        <f t="shared" si="57"/>
        <v>3.1470845267502184E-2</v>
      </c>
      <c r="AB39" s="46">
        <f t="shared" si="57"/>
        <v>0.11080000957235504</v>
      </c>
      <c r="AC39" s="48">
        <f t="shared" si="57"/>
        <v>0.10622055738917549</v>
      </c>
      <c r="AD39" s="48">
        <f t="shared" si="57"/>
        <v>9.4109255685155671E-2</v>
      </c>
      <c r="AE39" s="48">
        <f t="shared" si="57"/>
        <v>3.160787670349955E-2</v>
      </c>
      <c r="AF39" s="48">
        <f t="shared" si="57"/>
        <v>4.1465742203004786E-2</v>
      </c>
      <c r="AG39" s="48">
        <f t="shared" si="57"/>
        <v>2.5411261201016451E-2</v>
      </c>
      <c r="AH39" s="48">
        <f t="shared" si="57"/>
        <v>9.1063678756001812E-2</v>
      </c>
      <c r="AI39" s="49">
        <f t="shared" si="57"/>
        <v>7.131629666246396E-2</v>
      </c>
      <c r="AJ39" s="44"/>
      <c r="AK39" s="146">
        <f>IFERROR(SUMIF($C$19:$C$29,$D39,AK$19:AK$29)/AK$30,0)</f>
        <v>4.7635622278094862E-2</v>
      </c>
      <c r="AL39" s="43"/>
      <c r="AM39" s="44"/>
      <c r="AN39" s="44"/>
      <c r="AO39" s="43"/>
      <c r="AP39" s="37"/>
      <c r="AQ39" s="43"/>
      <c r="AR39" s="43"/>
      <c r="AS39" s="44"/>
      <c r="AT39" s="43"/>
      <c r="AU39" s="43"/>
      <c r="AV39" s="44"/>
      <c r="AW39" s="43"/>
      <c r="AX39" s="81"/>
    </row>
    <row r="40" spans="2:50" ht="15.75" thickBot="1" x14ac:dyDescent="0.3">
      <c r="B40" s="25"/>
      <c r="C40" s="25"/>
      <c r="D40" s="50" t="s">
        <v>561</v>
      </c>
      <c r="E40" s="51">
        <f t="shared" si="55"/>
        <v>0.2132404795486601</v>
      </c>
      <c r="F40" s="52">
        <f t="shared" si="55"/>
        <v>4.370370370370371E-2</v>
      </c>
      <c r="G40" s="51">
        <f t="shared" si="55"/>
        <v>0.23044965786901273</v>
      </c>
      <c r="H40" s="53">
        <f t="shared" si="55"/>
        <v>2.2264334951348722E-2</v>
      </c>
      <c r="I40" s="53">
        <f t="shared" si="55"/>
        <v>8.7967326421614835E-3</v>
      </c>
      <c r="J40" s="53">
        <f t="shared" si="55"/>
        <v>0</v>
      </c>
      <c r="K40" s="53">
        <f t="shared" si="55"/>
        <v>5.6385574384170599E-2</v>
      </c>
      <c r="L40" s="53">
        <f t="shared" si="55"/>
        <v>3.366363209340819E-2</v>
      </c>
      <c r="M40" s="52">
        <f t="shared" si="55"/>
        <v>0</v>
      </c>
      <c r="N40" s="51">
        <f t="shared" si="55"/>
        <v>0</v>
      </c>
      <c r="O40" s="53">
        <f t="shared" si="56"/>
        <v>-4.2542888389529417E-2</v>
      </c>
      <c r="P40" s="53">
        <f t="shared" si="56"/>
        <v>0</v>
      </c>
      <c r="Q40" s="53">
        <f t="shared" si="56"/>
        <v>0</v>
      </c>
      <c r="R40" s="53">
        <f t="shared" si="56"/>
        <v>0</v>
      </c>
      <c r="S40" s="53">
        <f t="shared" si="56"/>
        <v>-9.2254008536163334E-2</v>
      </c>
      <c r="T40" s="52">
        <f t="shared" si="56"/>
        <v>-2.8587339892333394E-2</v>
      </c>
      <c r="U40" s="51">
        <f t="shared" si="56"/>
        <v>0</v>
      </c>
      <c r="V40" s="53">
        <f t="shared" si="56"/>
        <v>0</v>
      </c>
      <c r="W40" s="53">
        <f t="shared" si="56"/>
        <v>2.0008585965438405E-2</v>
      </c>
      <c r="X40" s="53">
        <f t="shared" si="56"/>
        <v>0</v>
      </c>
      <c r="Y40" s="53">
        <f t="shared" si="57"/>
        <v>3.0439104651561376E-2</v>
      </c>
      <c r="Z40" s="53">
        <f t="shared" si="57"/>
        <v>0.11442667776258693</v>
      </c>
      <c r="AA40" s="52">
        <f t="shared" si="57"/>
        <v>-2.6414293724521497E-2</v>
      </c>
      <c r="AB40" s="51">
        <f t="shared" si="57"/>
        <v>1.195347835451217E-2</v>
      </c>
      <c r="AC40" s="53">
        <f t="shared" si="57"/>
        <v>2.5508930845298077E-2</v>
      </c>
      <c r="AD40" s="53">
        <f t="shared" si="57"/>
        <v>0</v>
      </c>
      <c r="AE40" s="53">
        <f t="shared" si="57"/>
        <v>0</v>
      </c>
      <c r="AF40" s="53">
        <f t="shared" si="57"/>
        <v>1.7177458175338438E-2</v>
      </c>
      <c r="AG40" s="53">
        <f t="shared" si="57"/>
        <v>0</v>
      </c>
      <c r="AH40" s="53">
        <f t="shared" si="57"/>
        <v>0</v>
      </c>
      <c r="AI40" s="54">
        <f t="shared" si="57"/>
        <v>-9.2072449359319727E-2</v>
      </c>
      <c r="AJ40" s="44"/>
      <c r="AK40" s="147">
        <f>IFERROR(SUMIF($C$19:$C$29,$D40,AK$19:AK$29)/AK$30,0)</f>
        <v>1.4175090176232627E-2</v>
      </c>
      <c r="AL40" s="43"/>
      <c r="AM40" s="44"/>
      <c r="AN40" s="44"/>
      <c r="AO40" s="43"/>
      <c r="AP40" s="44"/>
      <c r="AQ40" s="43"/>
      <c r="AR40" s="43"/>
      <c r="AS40" s="44"/>
      <c r="AT40" s="43"/>
      <c r="AU40" s="43"/>
      <c r="AV40" s="44"/>
      <c r="AW40" s="43"/>
      <c r="AX40" s="81"/>
    </row>
    <row r="41" spans="2:50" x14ac:dyDescent="0.25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2:50" x14ac:dyDescent="0.25">
      <c r="D42" s="116" t="s">
        <v>273</v>
      </c>
    </row>
    <row r="43" spans="2:50" ht="8.4499999999999993" customHeight="1" x14ac:dyDescent="0.25"/>
    <row r="44" spans="2:50" x14ac:dyDescent="0.25">
      <c r="B44" s="25"/>
      <c r="C44" s="25"/>
      <c r="D44" s="55" t="s">
        <v>8</v>
      </c>
      <c r="E44" s="56">
        <f t="shared" ref="E44:AI44" si="58">IFERROR(SUMIF($C$19:$C$29,$D36,E$19:E$29),0)</f>
        <v>936.13333333333333</v>
      </c>
      <c r="F44" s="57">
        <f t="shared" si="58"/>
        <v>1135.4133333333334</v>
      </c>
      <c r="G44" s="56">
        <f t="shared" si="58"/>
        <v>1350.8000000000002</v>
      </c>
      <c r="H44" s="58">
        <f t="shared" si="58"/>
        <v>2915.7333333333331</v>
      </c>
      <c r="I44" s="58">
        <f t="shared" si="58"/>
        <v>3901.8666666666668</v>
      </c>
      <c r="J44" s="58">
        <f t="shared" si="58"/>
        <v>4826.5333333333328</v>
      </c>
      <c r="K44" s="58">
        <f t="shared" si="58"/>
        <v>2159.1999999999998</v>
      </c>
      <c r="L44" s="58">
        <f t="shared" si="58"/>
        <v>3470.1333333333332</v>
      </c>
      <c r="M44" s="57">
        <f t="shared" si="58"/>
        <v>2227.333333333333</v>
      </c>
      <c r="N44" s="56">
        <f t="shared" si="58"/>
        <v>1314.5066666666667</v>
      </c>
      <c r="O44" s="58">
        <f t="shared" si="58"/>
        <v>2203.4666666666662</v>
      </c>
      <c r="P44" s="58">
        <f t="shared" si="58"/>
        <v>3519.4666666666667</v>
      </c>
      <c r="Q44" s="58">
        <f t="shared" si="58"/>
        <v>2826.5333333333338</v>
      </c>
      <c r="R44" s="58">
        <f t="shared" si="58"/>
        <v>2240.8000000000002</v>
      </c>
      <c r="S44" s="58">
        <f t="shared" si="58"/>
        <v>1367.4666666666667</v>
      </c>
      <c r="T44" s="57">
        <f t="shared" si="58"/>
        <v>2090.4</v>
      </c>
      <c r="U44" s="56">
        <f t="shared" si="58"/>
        <v>2023.3600000000001</v>
      </c>
      <c r="V44" s="58">
        <f t="shared" si="58"/>
        <v>1415.4666666666667</v>
      </c>
      <c r="W44" s="58">
        <f t="shared" si="58"/>
        <v>2448.2666666666669</v>
      </c>
      <c r="X44" s="58">
        <f t="shared" si="58"/>
        <v>1602.4</v>
      </c>
      <c r="Y44" s="58">
        <f t="shared" si="58"/>
        <v>2658.9333333333334</v>
      </c>
      <c r="Z44" s="58">
        <f t="shared" si="58"/>
        <v>1064.08</v>
      </c>
      <c r="AA44" s="57">
        <f t="shared" si="58"/>
        <v>2590.3999999999996</v>
      </c>
      <c r="AB44" s="56">
        <f t="shared" si="58"/>
        <v>2169.8666666666668</v>
      </c>
      <c r="AC44" s="58">
        <f t="shared" si="58"/>
        <v>2085.626666666667</v>
      </c>
      <c r="AD44" s="58">
        <f t="shared" si="58"/>
        <v>4126.666666666667</v>
      </c>
      <c r="AE44" s="58">
        <f t="shared" si="58"/>
        <v>2747.7333333333336</v>
      </c>
      <c r="AF44" s="58">
        <f t="shared" si="58"/>
        <v>1548.9866666666667</v>
      </c>
      <c r="AG44" s="58">
        <f t="shared" si="58"/>
        <v>2587.4666666666662</v>
      </c>
      <c r="AH44" s="58">
        <f t="shared" si="58"/>
        <v>2166.1840000000002</v>
      </c>
      <c r="AI44" s="57">
        <f t="shared" si="58"/>
        <v>1834.4</v>
      </c>
      <c r="AJ44" s="44"/>
      <c r="AK44" s="43"/>
      <c r="AL44" s="43"/>
      <c r="AM44" s="44"/>
      <c r="AN44" s="44"/>
      <c r="AO44" s="43"/>
      <c r="AP44" s="37"/>
      <c r="AQ44" s="43"/>
      <c r="AR44" s="43"/>
      <c r="AS44" s="44"/>
      <c r="AT44" s="43"/>
      <c r="AU44" s="43"/>
      <c r="AV44" s="44"/>
      <c r="AW44" s="43"/>
      <c r="AX44" s="81"/>
    </row>
    <row r="45" spans="2:50" x14ac:dyDescent="0.25">
      <c r="B45" s="25"/>
      <c r="C45" s="25"/>
      <c r="D45" s="59" t="s">
        <v>9</v>
      </c>
      <c r="E45" s="60">
        <f t="shared" ref="E45:AI45" si="59">IFERROR(SUMIF($C$19:$C$29,$D37,E$19:E$29),0)</f>
        <v>684.5333333333333</v>
      </c>
      <c r="F45" s="61">
        <f t="shared" si="59"/>
        <v>2015.7333333333331</v>
      </c>
      <c r="G45" s="60">
        <f t="shared" si="59"/>
        <v>1099.4666666666667</v>
      </c>
      <c r="H45" s="62">
        <f t="shared" si="59"/>
        <v>1394.9333333333334</v>
      </c>
      <c r="I45" s="62">
        <f t="shared" si="59"/>
        <v>3490.666666666667</v>
      </c>
      <c r="J45" s="62">
        <f t="shared" si="59"/>
        <v>3504.5333333333338</v>
      </c>
      <c r="K45" s="62">
        <f t="shared" si="59"/>
        <v>895.4666666666667</v>
      </c>
      <c r="L45" s="62">
        <f t="shared" si="59"/>
        <v>1237.8666666666666</v>
      </c>
      <c r="M45" s="61">
        <f t="shared" si="59"/>
        <v>3842.6666666666665</v>
      </c>
      <c r="N45" s="60">
        <f t="shared" si="59"/>
        <v>2253.04</v>
      </c>
      <c r="O45" s="62">
        <f t="shared" si="59"/>
        <v>2090.9333333333334</v>
      </c>
      <c r="P45" s="62">
        <f t="shared" si="59"/>
        <v>1339.2</v>
      </c>
      <c r="Q45" s="62">
        <f t="shared" si="59"/>
        <v>1905.3333333333333</v>
      </c>
      <c r="R45" s="62">
        <f t="shared" si="59"/>
        <v>1152.5333333333333</v>
      </c>
      <c r="S45" s="62">
        <f t="shared" si="59"/>
        <v>1024.4000000000001</v>
      </c>
      <c r="T45" s="61">
        <f t="shared" si="59"/>
        <v>1181.5733333333333</v>
      </c>
      <c r="U45" s="60">
        <f t="shared" si="59"/>
        <v>1118.4000000000001</v>
      </c>
      <c r="V45" s="62">
        <f t="shared" si="59"/>
        <v>884.77333333333331</v>
      </c>
      <c r="W45" s="62">
        <f t="shared" si="59"/>
        <v>1246.9333333333334</v>
      </c>
      <c r="X45" s="62">
        <f t="shared" si="59"/>
        <v>893.6</v>
      </c>
      <c r="Y45" s="62">
        <f t="shared" si="59"/>
        <v>1100.8000000000002</v>
      </c>
      <c r="Z45" s="62">
        <f t="shared" si="59"/>
        <v>1709.3333333333333</v>
      </c>
      <c r="AA45" s="61">
        <f t="shared" si="59"/>
        <v>1852.8</v>
      </c>
      <c r="AB45" s="60">
        <f t="shared" si="59"/>
        <v>1189.3333333333333</v>
      </c>
      <c r="AC45" s="62">
        <f t="shared" si="59"/>
        <v>1219.4959999999999</v>
      </c>
      <c r="AD45" s="62">
        <f t="shared" si="59"/>
        <v>789.86666666666667</v>
      </c>
      <c r="AE45" s="62">
        <f t="shared" si="59"/>
        <v>1597.8400000000001</v>
      </c>
      <c r="AF45" s="62">
        <f t="shared" si="59"/>
        <v>791.73333333333335</v>
      </c>
      <c r="AG45" s="62">
        <f t="shared" si="59"/>
        <v>265.86666666666667</v>
      </c>
      <c r="AH45" s="62">
        <f t="shared" si="59"/>
        <v>691.04</v>
      </c>
      <c r="AI45" s="61">
        <f t="shared" si="59"/>
        <v>616</v>
      </c>
      <c r="AJ45" s="44"/>
      <c r="AK45" s="43"/>
      <c r="AL45" s="43"/>
      <c r="AM45" s="44"/>
      <c r="AN45" s="44"/>
      <c r="AO45" s="43"/>
      <c r="AP45" s="37"/>
      <c r="AQ45" s="43"/>
      <c r="AR45" s="43"/>
      <c r="AS45" s="44"/>
      <c r="AT45" s="43"/>
      <c r="AU45" s="43"/>
      <c r="AV45" s="44"/>
      <c r="AW45" s="43"/>
      <c r="AX45" s="81"/>
    </row>
    <row r="46" spans="2:50" x14ac:dyDescent="0.25">
      <c r="B46" s="25"/>
      <c r="C46" s="25"/>
      <c r="D46" s="59" t="s">
        <v>12</v>
      </c>
      <c r="E46" s="60">
        <f t="shared" ref="E46:AI47" si="60">IFERROR(SUMIF($C$19:$C$29,$D38,E$19:E$29),0)</f>
        <v>45.333333333333336</v>
      </c>
      <c r="F46" s="61">
        <f t="shared" si="60"/>
        <v>186.66666666666666</v>
      </c>
      <c r="G46" s="60">
        <f t="shared" si="60"/>
        <v>101.06666666666666</v>
      </c>
      <c r="H46" s="62">
        <f t="shared" si="60"/>
        <v>239.2</v>
      </c>
      <c r="I46" s="62">
        <f t="shared" si="60"/>
        <v>669.06666666666672</v>
      </c>
      <c r="J46" s="62">
        <f t="shared" si="60"/>
        <v>1045.5999999999999</v>
      </c>
      <c r="K46" s="62">
        <f t="shared" si="60"/>
        <v>709.6</v>
      </c>
      <c r="L46" s="62">
        <f t="shared" si="60"/>
        <v>1052.2666666666667</v>
      </c>
      <c r="M46" s="61">
        <f t="shared" si="60"/>
        <v>659.2</v>
      </c>
      <c r="N46" s="60">
        <f t="shared" si="60"/>
        <v>950.66666666666663</v>
      </c>
      <c r="O46" s="62">
        <f t="shared" si="60"/>
        <v>615.20000000000005</v>
      </c>
      <c r="P46" s="62">
        <f t="shared" si="60"/>
        <v>240.8</v>
      </c>
      <c r="Q46" s="62">
        <f t="shared" si="60"/>
        <v>1700.2666666666667</v>
      </c>
      <c r="R46" s="62">
        <f t="shared" si="60"/>
        <v>224.53333333333333</v>
      </c>
      <c r="S46" s="62">
        <f t="shared" si="60"/>
        <v>156.53333333333333</v>
      </c>
      <c r="T46" s="61">
        <f t="shared" si="60"/>
        <v>511.2</v>
      </c>
      <c r="U46" s="60">
        <f t="shared" si="60"/>
        <v>499.46666666666664</v>
      </c>
      <c r="V46" s="62">
        <f t="shared" si="60"/>
        <v>508.53333333333336</v>
      </c>
      <c r="W46" s="62">
        <f t="shared" si="60"/>
        <v>2144.2666666666669</v>
      </c>
      <c r="X46" s="62">
        <f t="shared" si="60"/>
        <v>1984.5333333333333</v>
      </c>
      <c r="Y46" s="62">
        <f t="shared" si="60"/>
        <v>721.6</v>
      </c>
      <c r="Z46" s="62">
        <f t="shared" si="60"/>
        <v>503.46666666666664</v>
      </c>
      <c r="AA46" s="61">
        <f t="shared" si="60"/>
        <v>809.06666666666672</v>
      </c>
      <c r="AB46" s="60">
        <f t="shared" si="60"/>
        <v>550.93333333333328</v>
      </c>
      <c r="AC46" s="62">
        <f t="shared" si="60"/>
        <v>313.33333333333331</v>
      </c>
      <c r="AD46" s="62">
        <f t="shared" si="60"/>
        <v>841.06666666666672</v>
      </c>
      <c r="AE46" s="62">
        <f t="shared" si="60"/>
        <v>662.66666666666663</v>
      </c>
      <c r="AF46" s="62">
        <f t="shared" si="60"/>
        <v>631.73333333333335</v>
      </c>
      <c r="AG46" s="62">
        <f t="shared" si="60"/>
        <v>1033.0666666666666</v>
      </c>
      <c r="AH46" s="62">
        <f t="shared" si="60"/>
        <v>52</v>
      </c>
      <c r="AI46" s="61">
        <f t="shared" si="60"/>
        <v>0</v>
      </c>
      <c r="AJ46" s="44"/>
      <c r="AK46" s="43"/>
      <c r="AL46" s="43"/>
      <c r="AM46" s="44"/>
      <c r="AN46" s="44"/>
      <c r="AO46" s="43"/>
      <c r="AP46" s="37"/>
      <c r="AQ46" s="43"/>
      <c r="AR46" s="43"/>
      <c r="AS46" s="44"/>
      <c r="AT46" s="43"/>
      <c r="AU46" s="43"/>
      <c r="AV46" s="44"/>
      <c r="AW46" s="43"/>
      <c r="AX46" s="81"/>
    </row>
    <row r="47" spans="2:50" x14ac:dyDescent="0.25">
      <c r="B47" s="25"/>
      <c r="C47" s="25"/>
      <c r="D47" s="59" t="s">
        <v>10</v>
      </c>
      <c r="E47" s="60">
        <f t="shared" si="60"/>
        <v>0</v>
      </c>
      <c r="F47" s="61">
        <f t="shared" si="60"/>
        <v>36</v>
      </c>
      <c r="G47" s="60">
        <f t="shared" si="60"/>
        <v>387.73333333333335</v>
      </c>
      <c r="H47" s="62">
        <f t="shared" si="60"/>
        <v>155.46666666666667</v>
      </c>
      <c r="I47" s="62">
        <f t="shared" si="60"/>
        <v>183.46666666666667</v>
      </c>
      <c r="J47" s="62">
        <f t="shared" si="60"/>
        <v>152.26666666666668</v>
      </c>
      <c r="K47" s="62">
        <f t="shared" si="60"/>
        <v>0</v>
      </c>
      <c r="L47" s="62">
        <f t="shared" si="60"/>
        <v>0</v>
      </c>
      <c r="M47" s="61">
        <f t="shared" si="60"/>
        <v>608.5333333333333</v>
      </c>
      <c r="N47" s="60">
        <f t="shared" si="60"/>
        <v>147.73333333333332</v>
      </c>
      <c r="O47" s="62">
        <f t="shared" si="60"/>
        <v>200</v>
      </c>
      <c r="P47" s="62">
        <f t="shared" si="60"/>
        <v>134.13333333333333</v>
      </c>
      <c r="Q47" s="62">
        <f t="shared" si="60"/>
        <v>93.333333333333329</v>
      </c>
      <c r="R47" s="62">
        <f t="shared" si="60"/>
        <v>236.53333333333333</v>
      </c>
      <c r="S47" s="62">
        <f t="shared" si="60"/>
        <v>481.6</v>
      </c>
      <c r="T47" s="61">
        <f t="shared" si="60"/>
        <v>501.86666666666667</v>
      </c>
      <c r="U47" s="60">
        <f t="shared" si="60"/>
        <v>111.2</v>
      </c>
      <c r="V47" s="62">
        <f t="shared" si="60"/>
        <v>135.73333333333332</v>
      </c>
      <c r="W47" s="62">
        <f t="shared" si="60"/>
        <v>521.86666666666667</v>
      </c>
      <c r="X47" s="62">
        <f t="shared" si="60"/>
        <v>165.06666666666666</v>
      </c>
      <c r="Y47" s="62">
        <f t="shared" si="60"/>
        <v>44.266666666666666</v>
      </c>
      <c r="Z47" s="62">
        <f t="shared" si="60"/>
        <v>100</v>
      </c>
      <c r="AA47" s="61">
        <f t="shared" si="60"/>
        <v>166.13333333333333</v>
      </c>
      <c r="AB47" s="60">
        <f t="shared" si="60"/>
        <v>493.86666666666667</v>
      </c>
      <c r="AC47" s="62">
        <f t="shared" si="60"/>
        <v>442.66666666666669</v>
      </c>
      <c r="AD47" s="62">
        <f t="shared" si="60"/>
        <v>598.13333333333333</v>
      </c>
      <c r="AE47" s="62">
        <f t="shared" si="60"/>
        <v>163.46666666666667</v>
      </c>
      <c r="AF47" s="62">
        <f t="shared" si="60"/>
        <v>130.93333333333334</v>
      </c>
      <c r="AG47" s="62">
        <f t="shared" si="60"/>
        <v>101.33333333333333</v>
      </c>
      <c r="AH47" s="62">
        <f t="shared" si="60"/>
        <v>291.46666666666664</v>
      </c>
      <c r="AI47" s="61">
        <f t="shared" si="60"/>
        <v>171.2</v>
      </c>
      <c r="AJ47" s="44"/>
      <c r="AK47" s="43"/>
      <c r="AL47" s="43"/>
      <c r="AM47" s="44"/>
      <c r="AN47" s="44"/>
      <c r="AO47" s="43"/>
      <c r="AP47" s="37"/>
      <c r="AQ47" s="43"/>
      <c r="AR47" s="43"/>
      <c r="AS47" s="44"/>
      <c r="AT47" s="43"/>
      <c r="AU47" s="43"/>
      <c r="AV47" s="44"/>
      <c r="AW47" s="43"/>
      <c r="AX47" s="81"/>
    </row>
    <row r="48" spans="2:50" x14ac:dyDescent="0.25">
      <c r="B48" s="25"/>
      <c r="C48" s="25"/>
      <c r="D48" s="63" t="s">
        <v>561</v>
      </c>
      <c r="E48" s="64">
        <f t="shared" ref="E48:AI48" si="61">IFERROR(SUMIF($C$19:$C$29,$D40,E$19:E$29),0)</f>
        <v>451.54666666666668</v>
      </c>
      <c r="F48" s="65">
        <f t="shared" si="61"/>
        <v>154.18666666666667</v>
      </c>
      <c r="G48" s="64">
        <f t="shared" si="61"/>
        <v>880.13333333333333</v>
      </c>
      <c r="H48" s="66">
        <f t="shared" si="61"/>
        <v>107.14666666666666</v>
      </c>
      <c r="I48" s="66">
        <f t="shared" si="61"/>
        <v>73.173333333333332</v>
      </c>
      <c r="J48" s="66">
        <f t="shared" si="61"/>
        <v>0</v>
      </c>
      <c r="K48" s="66">
        <f t="shared" si="61"/>
        <v>224.93333333333334</v>
      </c>
      <c r="L48" s="66">
        <f t="shared" si="61"/>
        <v>200.66666666666666</v>
      </c>
      <c r="M48" s="65">
        <f t="shared" si="61"/>
        <v>0</v>
      </c>
      <c r="N48" s="64">
        <f t="shared" si="61"/>
        <v>0</v>
      </c>
      <c r="O48" s="66">
        <f t="shared" si="61"/>
        <v>-208.50666666666666</v>
      </c>
      <c r="P48" s="66">
        <f t="shared" si="61"/>
        <v>0</v>
      </c>
      <c r="Q48" s="66">
        <f t="shared" si="61"/>
        <v>0</v>
      </c>
      <c r="R48" s="66">
        <f t="shared" si="61"/>
        <v>0</v>
      </c>
      <c r="S48" s="66">
        <f t="shared" si="61"/>
        <v>-255.92</v>
      </c>
      <c r="T48" s="65">
        <f t="shared" si="61"/>
        <v>-119.09333333333333</v>
      </c>
      <c r="U48" s="64">
        <f t="shared" si="61"/>
        <v>0</v>
      </c>
      <c r="V48" s="66">
        <f t="shared" si="61"/>
        <v>0</v>
      </c>
      <c r="W48" s="66">
        <f t="shared" si="61"/>
        <v>129.88</v>
      </c>
      <c r="X48" s="66">
        <f t="shared" si="61"/>
        <v>0</v>
      </c>
      <c r="Y48" s="66">
        <f t="shared" si="61"/>
        <v>142.08000000000001</v>
      </c>
      <c r="Z48" s="66">
        <f t="shared" si="61"/>
        <v>436.33333333333331</v>
      </c>
      <c r="AA48" s="65">
        <f t="shared" si="61"/>
        <v>-139.44</v>
      </c>
      <c r="AB48" s="64">
        <f t="shared" si="61"/>
        <v>53.28</v>
      </c>
      <c r="AC48" s="66">
        <f t="shared" si="61"/>
        <v>106.30666666666667</v>
      </c>
      <c r="AD48" s="66">
        <f t="shared" si="61"/>
        <v>0</v>
      </c>
      <c r="AE48" s="66">
        <f t="shared" si="61"/>
        <v>0</v>
      </c>
      <c r="AF48" s="66">
        <f t="shared" si="61"/>
        <v>54.24</v>
      </c>
      <c r="AG48" s="66">
        <f t="shared" si="61"/>
        <v>0</v>
      </c>
      <c r="AH48" s="66">
        <f t="shared" si="61"/>
        <v>0</v>
      </c>
      <c r="AI48" s="65">
        <f t="shared" si="61"/>
        <v>-221.02666666666667</v>
      </c>
      <c r="AJ48" s="44"/>
      <c r="AK48" s="43"/>
      <c r="AL48" s="43"/>
      <c r="AM48" s="44"/>
      <c r="AN48" s="44"/>
      <c r="AO48" s="43"/>
      <c r="AP48" s="44"/>
      <c r="AQ48" s="43"/>
      <c r="AR48" s="43"/>
      <c r="AS48" s="44"/>
      <c r="AT48" s="43"/>
      <c r="AU48" s="43"/>
      <c r="AV48" s="44"/>
      <c r="AW48" s="43"/>
      <c r="AX48" s="81"/>
    </row>
  </sheetData>
  <mergeCells count="5">
    <mergeCell ref="AK1:AM1"/>
    <mergeCell ref="AK2:AM2"/>
    <mergeCell ref="AK3:AM3"/>
    <mergeCell ref="AW3:AX3"/>
    <mergeCell ref="AQ3:AU3"/>
  </mergeCells>
  <pageMargins left="0.11811023622047245" right="0.11811023622047245" top="0.15748031496062992" bottom="0.15748031496062992" header="0.31496062992125984" footer="0.31496062992125984"/>
  <pageSetup paperSize="0" scale="10" orientation="landscape" horizontalDpi="203" verticalDpi="20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X48"/>
  <sheetViews>
    <sheetView showGridLines="0" workbookViewId="0">
      <pane xSplit="4" ySplit="4" topLeftCell="Y5" activePane="bottomRight" state="frozen"/>
      <selection activeCell="AX34" sqref="AX34"/>
      <selection pane="topRight" activeCell="AX34" sqref="AX34"/>
      <selection pane="bottomLeft" activeCell="AX34" sqref="AX34"/>
      <selection pane="bottomRight" activeCell="AX38" sqref="AX38"/>
    </sheetView>
  </sheetViews>
  <sheetFormatPr defaultRowHeight="15" x14ac:dyDescent="0.25"/>
  <cols>
    <col min="1" max="1" width="3.7109375" style="156" customWidth="1"/>
    <col min="2" max="3" width="7.7109375" style="14" customWidth="1"/>
    <col min="4" max="4" width="30.7109375" customWidth="1"/>
    <col min="5" max="35" width="7.7109375" customWidth="1"/>
    <col min="36" max="36" width="1.7109375" customWidth="1"/>
    <col min="37" max="38" width="12.7109375" style="15" customWidth="1"/>
    <col min="39" max="39" width="12.42578125" customWidth="1"/>
    <col min="40" max="40" width="1.7109375" customWidth="1"/>
    <col min="41" max="41" width="12.7109375" style="15" customWidth="1"/>
    <col min="42" max="42" width="1.7109375" customWidth="1"/>
    <col min="43" max="44" width="9.7109375" style="15" customWidth="1"/>
    <col min="45" max="45" width="9.7109375" customWidth="1"/>
    <col min="46" max="46" width="9.7109375" style="15" customWidth="1"/>
    <col min="47" max="47" width="7.7109375" style="15" customWidth="1"/>
    <col min="48" max="48" width="1.7109375" customWidth="1"/>
    <col min="49" max="49" width="12.7109375" style="15" customWidth="1"/>
    <col min="50" max="50" width="9.7109375" style="77" customWidth="1"/>
  </cols>
  <sheetData>
    <row r="1" spans="1:50" ht="15.75" customHeight="1" x14ac:dyDescent="0.25">
      <c r="AK1" s="172">
        <v>2023</v>
      </c>
      <c r="AL1" s="172"/>
      <c r="AM1" s="172"/>
      <c r="AT1" s="71" t="s">
        <v>309</v>
      </c>
      <c r="AU1" s="85">
        <f ca="1">YEAR(NOW())</f>
        <v>2023</v>
      </c>
      <c r="AW1" s="71"/>
    </row>
    <row r="2" spans="1:50" ht="15.75" customHeight="1" thickBot="1" x14ac:dyDescent="0.3">
      <c r="B2" s="7" t="s">
        <v>270</v>
      </c>
      <c r="C2" s="6">
        <v>37.5</v>
      </c>
      <c r="AK2" s="173" t="s">
        <v>281</v>
      </c>
      <c r="AL2" s="173"/>
      <c r="AM2" s="173"/>
      <c r="AQ2" s="71" t="s">
        <v>266</v>
      </c>
      <c r="AR2" s="72">
        <f>DAY(EOMONTH(AK3,0))</f>
        <v>30</v>
      </c>
      <c r="AT2" s="71" t="s">
        <v>310</v>
      </c>
      <c r="AU2" s="85">
        <f ca="1">AU1-1</f>
        <v>2022</v>
      </c>
      <c r="AW2" s="71"/>
    </row>
    <row r="3" spans="1:50" ht="17.100000000000001" customHeight="1" thickBot="1" x14ac:dyDescent="0.3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K3" s="174">
        <v>45170</v>
      </c>
      <c r="AL3" s="174"/>
      <c r="AM3" s="174"/>
      <c r="AQ3" s="177" t="s">
        <v>465</v>
      </c>
      <c r="AR3" s="178"/>
      <c r="AS3" s="178"/>
      <c r="AT3" s="178"/>
      <c r="AU3" s="179"/>
      <c r="AW3" s="175" t="s">
        <v>458</v>
      </c>
      <c r="AX3" s="176"/>
    </row>
    <row r="4" spans="1:50" s="17" customFormat="1" ht="45" customHeight="1" thickBot="1" x14ac:dyDescent="0.3">
      <c r="A4" s="157"/>
      <c r="B4" s="90" t="s">
        <v>267</v>
      </c>
      <c r="C4" s="91" t="s">
        <v>268</v>
      </c>
      <c r="D4" s="102" t="s">
        <v>269</v>
      </c>
      <c r="E4" s="28">
        <v>1</v>
      </c>
      <c r="F4" s="74">
        <f>E4+1</f>
        <v>2</v>
      </c>
      <c r="G4" s="28">
        <f t="shared" ref="G4:AH4" si="0">F4+1</f>
        <v>3</v>
      </c>
      <c r="H4" s="28">
        <f t="shared" si="0"/>
        <v>4</v>
      </c>
      <c r="I4" s="28">
        <f t="shared" si="0"/>
        <v>5</v>
      </c>
      <c r="J4" s="28">
        <f t="shared" si="0"/>
        <v>6</v>
      </c>
      <c r="K4" s="28">
        <f t="shared" si="0"/>
        <v>7</v>
      </c>
      <c r="L4" s="28">
        <f t="shared" si="0"/>
        <v>8</v>
      </c>
      <c r="M4" s="28">
        <f t="shared" si="0"/>
        <v>9</v>
      </c>
      <c r="N4" s="73">
        <f t="shared" si="0"/>
        <v>10</v>
      </c>
      <c r="O4" s="28">
        <f t="shared" si="0"/>
        <v>11</v>
      </c>
      <c r="P4" s="28">
        <f t="shared" si="0"/>
        <v>12</v>
      </c>
      <c r="Q4" s="28">
        <f t="shared" si="0"/>
        <v>13</v>
      </c>
      <c r="R4" s="28">
        <f t="shared" si="0"/>
        <v>14</v>
      </c>
      <c r="S4" s="28">
        <f t="shared" si="0"/>
        <v>15</v>
      </c>
      <c r="T4" s="74">
        <f t="shared" si="0"/>
        <v>16</v>
      </c>
      <c r="U4" s="73">
        <f t="shared" si="0"/>
        <v>17</v>
      </c>
      <c r="V4" s="28">
        <f t="shared" si="0"/>
        <v>18</v>
      </c>
      <c r="W4" s="28">
        <f t="shared" si="0"/>
        <v>19</v>
      </c>
      <c r="X4" s="28">
        <f t="shared" si="0"/>
        <v>20</v>
      </c>
      <c r="Y4" s="28">
        <f t="shared" si="0"/>
        <v>21</v>
      </c>
      <c r="Z4" s="28">
        <f t="shared" si="0"/>
        <v>22</v>
      </c>
      <c r="AA4" s="74">
        <f t="shared" si="0"/>
        <v>23</v>
      </c>
      <c r="AB4" s="28">
        <f t="shared" si="0"/>
        <v>24</v>
      </c>
      <c r="AC4" s="28">
        <f t="shared" si="0"/>
        <v>25</v>
      </c>
      <c r="AD4" s="28">
        <f t="shared" si="0"/>
        <v>26</v>
      </c>
      <c r="AE4" s="28">
        <f t="shared" si="0"/>
        <v>27</v>
      </c>
      <c r="AF4" s="28">
        <f t="shared" si="0"/>
        <v>28</v>
      </c>
      <c r="AG4" s="28">
        <f t="shared" si="0"/>
        <v>29</v>
      </c>
      <c r="AH4" s="28">
        <f t="shared" si="0"/>
        <v>30</v>
      </c>
      <c r="AI4" s="74"/>
      <c r="AJ4" s="16"/>
      <c r="AK4" s="82" t="s">
        <v>462</v>
      </c>
      <c r="AL4" s="83" t="s">
        <v>463</v>
      </c>
      <c r="AM4" s="84" t="s">
        <v>276</v>
      </c>
      <c r="AN4" s="16"/>
      <c r="AO4" s="75" t="s">
        <v>466</v>
      </c>
      <c r="AQ4" s="98" t="s">
        <v>277</v>
      </c>
      <c r="AR4" s="99" t="s">
        <v>278</v>
      </c>
      <c r="AS4" s="100" t="s">
        <v>279</v>
      </c>
      <c r="AT4" s="99" t="s">
        <v>280</v>
      </c>
      <c r="AU4" s="101" t="s">
        <v>563</v>
      </c>
      <c r="AV4" s="16"/>
      <c r="AW4" s="98" t="s">
        <v>459</v>
      </c>
      <c r="AX4" s="101" t="s">
        <v>460</v>
      </c>
    </row>
    <row r="5" spans="1:50" x14ac:dyDescent="0.25">
      <c r="A5" s="156">
        <v>12</v>
      </c>
      <c r="B5" s="96">
        <v>1</v>
      </c>
      <c r="C5" s="97" t="s">
        <v>8</v>
      </c>
      <c r="D5" s="108" t="s">
        <v>2</v>
      </c>
      <c r="E5" s="5">
        <v>53890</v>
      </c>
      <c r="F5" s="5">
        <v>96330</v>
      </c>
      <c r="G5" s="4">
        <v>46020</v>
      </c>
      <c r="H5" s="5">
        <v>7200</v>
      </c>
      <c r="I5" s="5">
        <v>23400</v>
      </c>
      <c r="J5" s="5">
        <v>30860</v>
      </c>
      <c r="K5" s="5">
        <v>10050</v>
      </c>
      <c r="L5" s="5">
        <v>14530</v>
      </c>
      <c r="M5" s="9">
        <v>27490</v>
      </c>
      <c r="N5" s="4">
        <v>36650</v>
      </c>
      <c r="O5" s="5">
        <v>38770</v>
      </c>
      <c r="P5" s="5">
        <v>6760</v>
      </c>
      <c r="Q5" s="5">
        <v>18450</v>
      </c>
      <c r="R5" s="5">
        <v>36830</v>
      </c>
      <c r="S5" s="5">
        <v>14355</v>
      </c>
      <c r="T5" s="9">
        <v>12670</v>
      </c>
      <c r="U5" s="4">
        <v>43340</v>
      </c>
      <c r="V5" s="5">
        <v>26890</v>
      </c>
      <c r="W5" s="5">
        <v>20160</v>
      </c>
      <c r="X5" s="5">
        <v>11170</v>
      </c>
      <c r="Y5" s="5">
        <v>46560</v>
      </c>
      <c r="Z5" s="5">
        <v>24020</v>
      </c>
      <c r="AA5" s="9">
        <v>92370</v>
      </c>
      <c r="AB5" s="4">
        <v>11240</v>
      </c>
      <c r="AC5" s="5">
        <v>25400</v>
      </c>
      <c r="AD5" s="5">
        <v>0</v>
      </c>
      <c r="AE5" s="5">
        <v>5900</v>
      </c>
      <c r="AF5" s="5">
        <v>16340</v>
      </c>
      <c r="AG5" s="5">
        <v>20825</v>
      </c>
      <c r="AH5" s="5">
        <v>40361.5</v>
      </c>
      <c r="AI5" s="9"/>
      <c r="AK5" s="132">
        <f>SUM(E5:AI5)</f>
        <v>858831.5</v>
      </c>
      <c r="AL5" s="133">
        <v>1100000</v>
      </c>
      <c r="AM5" s="134">
        <f>IF(AL5&lt;&gt;0,AK5/AL5,0)</f>
        <v>0.78075590909090908</v>
      </c>
      <c r="AO5" s="120">
        <v>989311</v>
      </c>
      <c r="AP5" s="166">
        <f>SIGN(AO5)</f>
        <v>1</v>
      </c>
      <c r="AQ5" s="136">
        <f t="shared" ref="AQ5:AQ13" si="1">AVERAGE(E5:AI5)</f>
        <v>28627.716666666667</v>
      </c>
      <c r="AR5" s="137">
        <f t="shared" ref="AR5:AR13" si="2">AL5/$AR$2</f>
        <v>36666.666666666664</v>
      </c>
      <c r="AS5" s="138">
        <f>IF(AR5&lt;&gt;0,AQ5/AR5,0)</f>
        <v>0.78075590909090919</v>
      </c>
      <c r="AT5" s="137">
        <f t="shared" ref="AT5:AT13" si="3">AO5/$AR$2</f>
        <v>32977.033333333333</v>
      </c>
      <c r="AU5" s="134">
        <f>IFERROR(AW5/AO5-1,0)</f>
        <v>-0.13188926434660087</v>
      </c>
      <c r="AV5" s="166">
        <f>SIGN(AW5)</f>
        <v>1</v>
      </c>
      <c r="AW5" s="132">
        <f t="shared" ref="AW5:AW13" si="4">AK5/COUNTIF($E$16:$AI$16,"&lt;&gt;0")*$AR$2</f>
        <v>858831.5</v>
      </c>
      <c r="AX5" s="134">
        <f t="shared" ref="AX5:AX14" si="5">IF(AL5&lt;&gt;0,AW5/AL5,0)</f>
        <v>0.78075590909090908</v>
      </c>
    </row>
    <row r="6" spans="1:50" x14ac:dyDescent="0.25">
      <c r="A6" s="156">
        <v>15</v>
      </c>
      <c r="B6" s="18">
        <v>2</v>
      </c>
      <c r="C6" s="88" t="s">
        <v>8</v>
      </c>
      <c r="D6" s="92" t="s">
        <v>3</v>
      </c>
      <c r="E6" s="10">
        <v>0</v>
      </c>
      <c r="F6" s="10">
        <v>54850</v>
      </c>
      <c r="G6" s="2">
        <v>19460</v>
      </c>
      <c r="H6" s="10">
        <v>20060</v>
      </c>
      <c r="I6" s="10">
        <v>17170</v>
      </c>
      <c r="J6" s="10">
        <v>29800</v>
      </c>
      <c r="K6" s="10">
        <v>13890</v>
      </c>
      <c r="L6" s="10">
        <v>2860</v>
      </c>
      <c r="M6" s="3">
        <v>11390</v>
      </c>
      <c r="N6" s="2">
        <v>48350</v>
      </c>
      <c r="O6" s="10">
        <v>6750</v>
      </c>
      <c r="P6" s="10">
        <v>5570</v>
      </c>
      <c r="Q6" s="10">
        <v>6200</v>
      </c>
      <c r="R6" s="10">
        <v>9310</v>
      </c>
      <c r="S6" s="10">
        <v>8080</v>
      </c>
      <c r="T6" s="3">
        <v>35150</v>
      </c>
      <c r="U6" s="2">
        <v>1050</v>
      </c>
      <c r="V6" s="10">
        <v>0</v>
      </c>
      <c r="W6" s="10">
        <v>0</v>
      </c>
      <c r="X6" s="10">
        <v>0</v>
      </c>
      <c r="Y6" s="10">
        <v>32050</v>
      </c>
      <c r="Z6" s="10">
        <v>0</v>
      </c>
      <c r="AA6" s="3">
        <v>36470</v>
      </c>
      <c r="AB6" s="2">
        <v>22030</v>
      </c>
      <c r="AC6" s="10">
        <v>0</v>
      </c>
      <c r="AD6" s="10">
        <v>13350</v>
      </c>
      <c r="AE6" s="10">
        <v>31050</v>
      </c>
      <c r="AF6" s="10">
        <v>23360</v>
      </c>
      <c r="AG6" s="10">
        <v>28960</v>
      </c>
      <c r="AH6" s="10">
        <v>19880</v>
      </c>
      <c r="AI6" s="3"/>
      <c r="AK6" s="117">
        <f t="shared" ref="AK6:AK13" si="6">SUM(E6:AI6)</f>
        <v>497090</v>
      </c>
      <c r="AL6" s="110">
        <v>1000000</v>
      </c>
      <c r="AM6" s="78">
        <f t="shared" ref="AM6:AM13" si="7">IF(AL6&lt;&gt;0,AK6/AL6,0)</f>
        <v>0.49708999999999998</v>
      </c>
      <c r="AO6" s="86">
        <v>2025355.5</v>
      </c>
      <c r="AP6" s="166">
        <f t="shared" ref="AP6:AP14" si="8">SIGN(AO6)</f>
        <v>1</v>
      </c>
      <c r="AQ6" s="70">
        <f t="shared" si="1"/>
        <v>16569.666666666668</v>
      </c>
      <c r="AR6" s="171">
        <f t="shared" si="2"/>
        <v>33333.333333333336</v>
      </c>
      <c r="AS6" s="69">
        <f t="shared" ref="AS6:AS13" si="9">IF(AR6&lt;&gt;0,AQ6/AR6,0)</f>
        <v>0.49708999999999998</v>
      </c>
      <c r="AT6" s="171">
        <f t="shared" si="3"/>
        <v>67511.850000000006</v>
      </c>
      <c r="AU6" s="78">
        <f t="shared" ref="AU6:AU14" si="10">IFERROR(AW6/AO6-1,0)</f>
        <v>-0.75456654399684397</v>
      </c>
      <c r="AV6" s="166">
        <f t="shared" ref="AV6:AV14" si="11">SIGN(AW6)</f>
        <v>1</v>
      </c>
      <c r="AW6" s="117">
        <f t="shared" si="4"/>
        <v>497090.00000000006</v>
      </c>
      <c r="AX6" s="78">
        <f t="shared" si="5"/>
        <v>0.49709000000000003</v>
      </c>
    </row>
    <row r="7" spans="1:50" x14ac:dyDescent="0.25">
      <c r="A7" s="156">
        <v>32</v>
      </c>
      <c r="B7" s="18">
        <v>3</v>
      </c>
      <c r="C7" s="88" t="s">
        <v>8</v>
      </c>
      <c r="D7" s="92" t="s">
        <v>4</v>
      </c>
      <c r="E7" s="10">
        <v>0</v>
      </c>
      <c r="F7" s="10">
        <v>11350</v>
      </c>
      <c r="G7" s="2">
        <v>6290</v>
      </c>
      <c r="H7" s="10">
        <v>18340</v>
      </c>
      <c r="I7" s="10">
        <v>6580</v>
      </c>
      <c r="J7" s="10">
        <v>0</v>
      </c>
      <c r="K7" s="10">
        <v>0</v>
      </c>
      <c r="L7" s="10">
        <v>24330</v>
      </c>
      <c r="M7" s="3">
        <v>-7500</v>
      </c>
      <c r="N7" s="2">
        <v>13170</v>
      </c>
      <c r="O7" s="10">
        <v>0</v>
      </c>
      <c r="P7" s="10">
        <v>14490</v>
      </c>
      <c r="Q7" s="10">
        <v>4200</v>
      </c>
      <c r="R7" s="10">
        <v>0</v>
      </c>
      <c r="S7" s="10">
        <v>15288</v>
      </c>
      <c r="T7" s="3">
        <v>0</v>
      </c>
      <c r="U7" s="2">
        <v>6320</v>
      </c>
      <c r="V7" s="10">
        <v>0</v>
      </c>
      <c r="W7" s="10">
        <v>8620</v>
      </c>
      <c r="X7" s="10">
        <v>20375</v>
      </c>
      <c r="Y7" s="10">
        <v>0</v>
      </c>
      <c r="Z7" s="10">
        <v>980</v>
      </c>
      <c r="AA7" s="3">
        <v>23810</v>
      </c>
      <c r="AB7" s="2">
        <v>0</v>
      </c>
      <c r="AC7" s="10">
        <v>8320</v>
      </c>
      <c r="AD7" s="10">
        <v>0</v>
      </c>
      <c r="AE7" s="10">
        <v>9180</v>
      </c>
      <c r="AF7" s="10">
        <v>0</v>
      </c>
      <c r="AG7" s="10">
        <v>0</v>
      </c>
      <c r="AH7" s="10">
        <v>11070</v>
      </c>
      <c r="AI7" s="3"/>
      <c r="AK7" s="117">
        <f t="shared" si="6"/>
        <v>195213</v>
      </c>
      <c r="AL7" s="110">
        <v>500000</v>
      </c>
      <c r="AM7" s="78">
        <f t="shared" si="7"/>
        <v>0.390426</v>
      </c>
      <c r="AO7" s="86">
        <v>0</v>
      </c>
      <c r="AP7" s="166">
        <f t="shared" si="8"/>
        <v>0</v>
      </c>
      <c r="AQ7" s="70">
        <f t="shared" si="1"/>
        <v>6507.1</v>
      </c>
      <c r="AR7" s="171">
        <f t="shared" si="2"/>
        <v>16666.666666666668</v>
      </c>
      <c r="AS7" s="69">
        <f t="shared" si="9"/>
        <v>0.390426</v>
      </c>
      <c r="AT7" s="171">
        <f t="shared" si="3"/>
        <v>0</v>
      </c>
      <c r="AU7" s="78">
        <f t="shared" si="10"/>
        <v>0</v>
      </c>
      <c r="AV7" s="166">
        <f t="shared" si="11"/>
        <v>1</v>
      </c>
      <c r="AW7" s="117">
        <f t="shared" si="4"/>
        <v>195213</v>
      </c>
      <c r="AX7" s="78">
        <f t="shared" si="5"/>
        <v>0.390426</v>
      </c>
    </row>
    <row r="8" spans="1:50" x14ac:dyDescent="0.25">
      <c r="A8" s="156">
        <v>31</v>
      </c>
      <c r="B8" s="18">
        <v>4</v>
      </c>
      <c r="C8" s="88" t="s">
        <v>8</v>
      </c>
      <c r="D8" s="92" t="s">
        <v>0</v>
      </c>
      <c r="E8" s="10">
        <v>0</v>
      </c>
      <c r="F8" s="10">
        <v>7740</v>
      </c>
      <c r="G8" s="2">
        <v>19180</v>
      </c>
      <c r="H8" s="10">
        <v>0</v>
      </c>
      <c r="I8" s="10">
        <v>0</v>
      </c>
      <c r="J8" s="10">
        <v>0</v>
      </c>
      <c r="K8" s="10">
        <v>4340</v>
      </c>
      <c r="L8" s="10">
        <v>8630</v>
      </c>
      <c r="M8" s="3">
        <v>0</v>
      </c>
      <c r="N8" s="2">
        <v>23610</v>
      </c>
      <c r="O8" s="10">
        <v>34510</v>
      </c>
      <c r="P8" s="10">
        <v>19600</v>
      </c>
      <c r="Q8" s="10">
        <v>0</v>
      </c>
      <c r="R8" s="10">
        <v>0</v>
      </c>
      <c r="S8" s="10">
        <v>5410</v>
      </c>
      <c r="T8" s="3">
        <v>3180</v>
      </c>
      <c r="U8" s="2">
        <v>22610</v>
      </c>
      <c r="V8" s="10">
        <v>34792.5</v>
      </c>
      <c r="W8" s="10">
        <v>17100</v>
      </c>
      <c r="X8" s="10">
        <v>21320</v>
      </c>
      <c r="Y8" s="10">
        <v>8140</v>
      </c>
      <c r="Z8" s="10">
        <v>9020</v>
      </c>
      <c r="AA8" s="3">
        <v>0</v>
      </c>
      <c r="AB8" s="2">
        <v>12400</v>
      </c>
      <c r="AC8" s="10">
        <v>8170</v>
      </c>
      <c r="AD8" s="10">
        <v>0</v>
      </c>
      <c r="AE8" s="10">
        <v>25630</v>
      </c>
      <c r="AF8" s="10">
        <v>27400</v>
      </c>
      <c r="AG8" s="10">
        <v>15560</v>
      </c>
      <c r="AH8" s="10">
        <v>17300</v>
      </c>
      <c r="AI8" s="3"/>
      <c r="AK8" s="117">
        <f t="shared" si="6"/>
        <v>345642.5</v>
      </c>
      <c r="AL8" s="110">
        <v>540000</v>
      </c>
      <c r="AM8" s="78">
        <f t="shared" si="7"/>
        <v>0.64007870370370368</v>
      </c>
      <c r="AO8" s="86">
        <v>0</v>
      </c>
      <c r="AP8" s="166">
        <f t="shared" si="8"/>
        <v>0</v>
      </c>
      <c r="AQ8" s="70">
        <f t="shared" si="1"/>
        <v>11521.416666666666</v>
      </c>
      <c r="AR8" s="171">
        <f t="shared" si="2"/>
        <v>18000</v>
      </c>
      <c r="AS8" s="69">
        <f t="shared" si="9"/>
        <v>0.64007870370370368</v>
      </c>
      <c r="AT8" s="171">
        <f t="shared" si="3"/>
        <v>0</v>
      </c>
      <c r="AU8" s="78">
        <f t="shared" si="10"/>
        <v>0</v>
      </c>
      <c r="AV8" s="166">
        <f t="shared" si="11"/>
        <v>1</v>
      </c>
      <c r="AW8" s="117">
        <f t="shared" si="4"/>
        <v>345642.5</v>
      </c>
      <c r="AX8" s="78">
        <f t="shared" si="5"/>
        <v>0.64007870370370368</v>
      </c>
    </row>
    <row r="9" spans="1:50" x14ac:dyDescent="0.25">
      <c r="A9" s="156">
        <v>29</v>
      </c>
      <c r="B9" s="18">
        <v>5</v>
      </c>
      <c r="C9" s="88" t="s">
        <v>8</v>
      </c>
      <c r="D9" s="92" t="s">
        <v>1</v>
      </c>
      <c r="E9" s="10">
        <v>0</v>
      </c>
      <c r="F9" s="10">
        <v>92918</v>
      </c>
      <c r="G9" s="2">
        <v>73240</v>
      </c>
      <c r="H9" s="10">
        <v>23930</v>
      </c>
      <c r="I9" s="10">
        <v>17970</v>
      </c>
      <c r="J9" s="10">
        <v>21710</v>
      </c>
      <c r="K9" s="10">
        <v>28400</v>
      </c>
      <c r="L9" s="10">
        <v>44590</v>
      </c>
      <c r="M9" s="3">
        <v>12770</v>
      </c>
      <c r="N9" s="2">
        <v>49916</v>
      </c>
      <c r="O9" s="10">
        <v>20810</v>
      </c>
      <c r="P9" s="10">
        <v>31750</v>
      </c>
      <c r="Q9" s="10">
        <v>8820</v>
      </c>
      <c r="R9" s="10">
        <v>18740</v>
      </c>
      <c r="S9" s="10">
        <v>45220</v>
      </c>
      <c r="T9" s="3">
        <v>19694</v>
      </c>
      <c r="U9" s="2">
        <v>28870</v>
      </c>
      <c r="V9" s="10">
        <v>0</v>
      </c>
      <c r="W9" s="10">
        <v>0</v>
      </c>
      <c r="X9" s="10">
        <v>19350</v>
      </c>
      <c r="Y9" s="10">
        <v>7390</v>
      </c>
      <c r="Z9" s="10">
        <v>4640</v>
      </c>
      <c r="AA9" s="3">
        <v>65810</v>
      </c>
      <c r="AB9" s="2">
        <v>37480</v>
      </c>
      <c r="AC9" s="10">
        <v>3960</v>
      </c>
      <c r="AD9" s="10">
        <v>2530</v>
      </c>
      <c r="AE9" s="10">
        <v>14880</v>
      </c>
      <c r="AF9" s="10">
        <v>4510</v>
      </c>
      <c r="AG9" s="10">
        <v>0</v>
      </c>
      <c r="AH9" s="10">
        <v>4570</v>
      </c>
      <c r="AI9" s="3"/>
      <c r="AK9" s="117">
        <f t="shared" si="6"/>
        <v>704468</v>
      </c>
      <c r="AL9" s="110">
        <v>850000</v>
      </c>
      <c r="AM9" s="78">
        <f t="shared" si="7"/>
        <v>0.82878588235294115</v>
      </c>
      <c r="AO9" s="86">
        <v>0</v>
      </c>
      <c r="AP9" s="166">
        <f t="shared" si="8"/>
        <v>0</v>
      </c>
      <c r="AQ9" s="70">
        <f t="shared" si="1"/>
        <v>23482.266666666666</v>
      </c>
      <c r="AR9" s="171">
        <f t="shared" si="2"/>
        <v>28333.333333333332</v>
      </c>
      <c r="AS9" s="69">
        <f t="shared" si="9"/>
        <v>0.82878588235294115</v>
      </c>
      <c r="AT9" s="171">
        <f t="shared" si="3"/>
        <v>0</v>
      </c>
      <c r="AU9" s="78">
        <f t="shared" si="10"/>
        <v>0</v>
      </c>
      <c r="AV9" s="166">
        <f t="shared" si="11"/>
        <v>1</v>
      </c>
      <c r="AW9" s="117">
        <f t="shared" si="4"/>
        <v>704468</v>
      </c>
      <c r="AX9" s="78">
        <f t="shared" si="5"/>
        <v>0.82878588235294115</v>
      </c>
    </row>
    <row r="10" spans="1:50" x14ac:dyDescent="0.25">
      <c r="A10" s="156">
        <v>10</v>
      </c>
      <c r="B10" s="18">
        <v>6</v>
      </c>
      <c r="C10" s="88" t="s">
        <v>272</v>
      </c>
      <c r="D10" s="92" t="s">
        <v>5</v>
      </c>
      <c r="E10" s="10">
        <v>31830</v>
      </c>
      <c r="F10" s="10">
        <v>23950</v>
      </c>
      <c r="G10" s="2">
        <v>24840</v>
      </c>
      <c r="H10" s="10">
        <v>11070</v>
      </c>
      <c r="I10" s="10">
        <v>27670</v>
      </c>
      <c r="J10" s="10">
        <v>14600</v>
      </c>
      <c r="K10" s="10">
        <v>47230</v>
      </c>
      <c r="L10" s="10">
        <v>0</v>
      </c>
      <c r="M10" s="3">
        <v>44340</v>
      </c>
      <c r="N10" s="2">
        <v>60120</v>
      </c>
      <c r="O10" s="10">
        <v>15700</v>
      </c>
      <c r="P10" s="10">
        <v>28520</v>
      </c>
      <c r="Q10" s="10">
        <v>23400</v>
      </c>
      <c r="R10" s="10">
        <v>16909</v>
      </c>
      <c r="S10" s="10">
        <v>35930</v>
      </c>
      <c r="T10" s="3">
        <v>36845</v>
      </c>
      <c r="U10" s="2">
        <v>32870</v>
      </c>
      <c r="V10" s="10">
        <v>11880</v>
      </c>
      <c r="W10" s="10">
        <v>16630</v>
      </c>
      <c r="X10" s="10">
        <v>37360</v>
      </c>
      <c r="Y10" s="10">
        <v>25590</v>
      </c>
      <c r="Z10" s="10">
        <v>47490</v>
      </c>
      <c r="AA10" s="3">
        <v>23040</v>
      </c>
      <c r="AB10" s="2">
        <v>52470</v>
      </c>
      <c r="AC10" s="10">
        <v>21570</v>
      </c>
      <c r="AD10" s="10">
        <v>48600</v>
      </c>
      <c r="AE10" s="10">
        <v>28280</v>
      </c>
      <c r="AF10" s="10">
        <v>21480</v>
      </c>
      <c r="AG10" s="10">
        <v>7350</v>
      </c>
      <c r="AH10" s="10">
        <v>9215</v>
      </c>
      <c r="AI10" s="3"/>
      <c r="AK10" s="117">
        <f t="shared" si="6"/>
        <v>826779</v>
      </c>
      <c r="AL10" s="110">
        <v>1440000</v>
      </c>
      <c r="AM10" s="78">
        <f t="shared" si="7"/>
        <v>0.57415208333333334</v>
      </c>
      <c r="AO10" s="86">
        <v>0</v>
      </c>
      <c r="AP10" s="166">
        <f t="shared" si="8"/>
        <v>0</v>
      </c>
      <c r="AQ10" s="70">
        <f t="shared" si="1"/>
        <v>27559.3</v>
      </c>
      <c r="AR10" s="171">
        <f t="shared" si="2"/>
        <v>48000</v>
      </c>
      <c r="AS10" s="69">
        <f>IF(AR10&lt;&gt;0,AQ10/AR10,0)</f>
        <v>0.57415208333333334</v>
      </c>
      <c r="AT10" s="171">
        <f t="shared" si="3"/>
        <v>0</v>
      </c>
      <c r="AU10" s="78">
        <f t="shared" si="10"/>
        <v>0</v>
      </c>
      <c r="AV10" s="166">
        <f t="shared" si="11"/>
        <v>1</v>
      </c>
      <c r="AW10" s="117">
        <f t="shared" si="4"/>
        <v>826779</v>
      </c>
      <c r="AX10" s="78">
        <f t="shared" si="5"/>
        <v>0.57415208333333334</v>
      </c>
    </row>
    <row r="11" spans="1:50" x14ac:dyDescent="0.25">
      <c r="A11" s="156">
        <v>33</v>
      </c>
      <c r="B11" s="18">
        <v>7</v>
      </c>
      <c r="C11" s="88" t="s">
        <v>272</v>
      </c>
      <c r="D11" s="92" t="s">
        <v>6</v>
      </c>
      <c r="E11" s="10">
        <v>0</v>
      </c>
      <c r="F11" s="10">
        <v>21147</v>
      </c>
      <c r="G11" s="2">
        <v>81082</v>
      </c>
      <c r="H11" s="10">
        <v>18095</v>
      </c>
      <c r="I11" s="10">
        <v>5019</v>
      </c>
      <c r="J11" s="10">
        <v>12320</v>
      </c>
      <c r="K11" s="10">
        <v>0</v>
      </c>
      <c r="L11" s="10">
        <v>18679</v>
      </c>
      <c r="M11" s="3">
        <v>18350</v>
      </c>
      <c r="N11" s="2">
        <v>19240</v>
      </c>
      <c r="O11" s="10">
        <v>21450</v>
      </c>
      <c r="P11" s="10">
        <v>5320</v>
      </c>
      <c r="Q11" s="10">
        <v>4980</v>
      </c>
      <c r="R11" s="10">
        <v>-2200</v>
      </c>
      <c r="S11" s="10">
        <v>4340</v>
      </c>
      <c r="T11" s="3">
        <v>76082.5</v>
      </c>
      <c r="U11" s="2">
        <v>0</v>
      </c>
      <c r="V11" s="10">
        <v>5040</v>
      </c>
      <c r="W11" s="10">
        <v>7450</v>
      </c>
      <c r="X11" s="10">
        <v>19700</v>
      </c>
      <c r="Y11" s="10">
        <v>18090</v>
      </c>
      <c r="Z11" s="10">
        <v>23000</v>
      </c>
      <c r="AA11" s="3">
        <v>68590</v>
      </c>
      <c r="AB11" s="2">
        <v>17300</v>
      </c>
      <c r="AC11" s="10">
        <v>6120</v>
      </c>
      <c r="AD11" s="10">
        <v>4970</v>
      </c>
      <c r="AE11" s="10">
        <v>16400</v>
      </c>
      <c r="AF11" s="10">
        <v>18590</v>
      </c>
      <c r="AG11" s="10">
        <v>4830</v>
      </c>
      <c r="AH11" s="10">
        <v>15200</v>
      </c>
      <c r="AI11" s="3"/>
      <c r="AK11" s="117">
        <f t="shared" si="6"/>
        <v>529184.5</v>
      </c>
      <c r="AL11" s="110">
        <v>1000000</v>
      </c>
      <c r="AM11" s="78">
        <f t="shared" si="7"/>
        <v>0.52918449999999995</v>
      </c>
      <c r="AO11" s="86">
        <v>0</v>
      </c>
      <c r="AP11" s="166">
        <f t="shared" si="8"/>
        <v>0</v>
      </c>
      <c r="AQ11" s="70">
        <f t="shared" si="1"/>
        <v>17639.483333333334</v>
      </c>
      <c r="AR11" s="171">
        <f t="shared" si="2"/>
        <v>33333.333333333336</v>
      </c>
      <c r="AS11" s="69">
        <f t="shared" si="9"/>
        <v>0.52918449999999995</v>
      </c>
      <c r="AT11" s="171">
        <f t="shared" si="3"/>
        <v>0</v>
      </c>
      <c r="AU11" s="78">
        <f t="shared" si="10"/>
        <v>0</v>
      </c>
      <c r="AV11" s="166">
        <f t="shared" si="11"/>
        <v>1</v>
      </c>
      <c r="AW11" s="117">
        <f t="shared" si="4"/>
        <v>529184.5</v>
      </c>
      <c r="AX11" s="78">
        <f t="shared" si="5"/>
        <v>0.52918449999999995</v>
      </c>
    </row>
    <row r="12" spans="1:50" x14ac:dyDescent="0.25">
      <c r="A12" s="156">
        <v>34</v>
      </c>
      <c r="B12" s="18">
        <v>8</v>
      </c>
      <c r="C12" s="88" t="s">
        <v>12</v>
      </c>
      <c r="D12" s="92" t="s">
        <v>11</v>
      </c>
      <c r="E12" s="10">
        <v>0</v>
      </c>
      <c r="F12" s="10">
        <v>52180</v>
      </c>
      <c r="G12" s="2">
        <v>0</v>
      </c>
      <c r="H12" s="10">
        <v>59550</v>
      </c>
      <c r="I12" s="10">
        <v>42650</v>
      </c>
      <c r="J12" s="10">
        <v>7630</v>
      </c>
      <c r="K12" s="10">
        <v>7570</v>
      </c>
      <c r="L12" s="10">
        <v>21100</v>
      </c>
      <c r="M12" s="3">
        <v>23690</v>
      </c>
      <c r="N12" s="2">
        <v>60530</v>
      </c>
      <c r="O12" s="10">
        <v>16070</v>
      </c>
      <c r="P12" s="10">
        <v>16990</v>
      </c>
      <c r="Q12" s="10">
        <v>14060</v>
      </c>
      <c r="R12" s="10">
        <v>9320</v>
      </c>
      <c r="S12" s="10">
        <v>17630</v>
      </c>
      <c r="T12" s="3">
        <v>51950</v>
      </c>
      <c r="U12" s="2">
        <v>39110</v>
      </c>
      <c r="V12" s="10">
        <v>11080</v>
      </c>
      <c r="W12" s="10">
        <v>2920</v>
      </c>
      <c r="X12" s="10">
        <v>27370</v>
      </c>
      <c r="Y12" s="10">
        <v>11480</v>
      </c>
      <c r="Z12" s="10">
        <v>19980</v>
      </c>
      <c r="AA12" s="3">
        <v>27030</v>
      </c>
      <c r="AB12" s="2">
        <v>28460</v>
      </c>
      <c r="AC12" s="10">
        <v>33840</v>
      </c>
      <c r="AD12" s="10">
        <v>5220</v>
      </c>
      <c r="AE12" s="10">
        <v>16540</v>
      </c>
      <c r="AF12" s="10">
        <v>4670</v>
      </c>
      <c r="AG12" s="10">
        <v>19000</v>
      </c>
      <c r="AH12" s="10">
        <v>18960</v>
      </c>
      <c r="AI12" s="3"/>
      <c r="AK12" s="117">
        <f t="shared" si="6"/>
        <v>666580</v>
      </c>
      <c r="AL12" s="110">
        <v>1000000</v>
      </c>
      <c r="AM12" s="78">
        <f t="shared" si="7"/>
        <v>0.66657999999999995</v>
      </c>
      <c r="AO12" s="86">
        <v>0</v>
      </c>
      <c r="AP12" s="166">
        <f t="shared" si="8"/>
        <v>0</v>
      </c>
      <c r="AQ12" s="70">
        <f t="shared" si="1"/>
        <v>22219.333333333332</v>
      </c>
      <c r="AR12" s="171">
        <f t="shared" si="2"/>
        <v>33333.333333333336</v>
      </c>
      <c r="AS12" s="69">
        <f t="shared" si="9"/>
        <v>0.66657999999999995</v>
      </c>
      <c r="AT12" s="171">
        <f t="shared" si="3"/>
        <v>0</v>
      </c>
      <c r="AU12" s="78">
        <f t="shared" si="10"/>
        <v>0</v>
      </c>
      <c r="AV12" s="166">
        <f t="shared" si="11"/>
        <v>1</v>
      </c>
      <c r="AW12" s="117">
        <f t="shared" si="4"/>
        <v>666580</v>
      </c>
      <c r="AX12" s="78">
        <f t="shared" si="5"/>
        <v>0.66657999999999995</v>
      </c>
    </row>
    <row r="13" spans="1:50" x14ac:dyDescent="0.25">
      <c r="A13" s="156">
        <v>14</v>
      </c>
      <c r="B13" s="18">
        <v>9</v>
      </c>
      <c r="C13" s="88" t="s">
        <v>10</v>
      </c>
      <c r="D13" s="92" t="s">
        <v>7</v>
      </c>
      <c r="E13" s="10">
        <v>1430</v>
      </c>
      <c r="F13" s="10">
        <v>11960</v>
      </c>
      <c r="G13" s="2">
        <v>20000</v>
      </c>
      <c r="H13" s="10">
        <v>7950</v>
      </c>
      <c r="I13" s="10">
        <v>0</v>
      </c>
      <c r="J13" s="10">
        <v>15100</v>
      </c>
      <c r="K13" s="10">
        <v>30640</v>
      </c>
      <c r="L13" s="10">
        <v>28950</v>
      </c>
      <c r="M13" s="3">
        <v>40250</v>
      </c>
      <c r="N13" s="2">
        <v>3790</v>
      </c>
      <c r="O13" s="10">
        <v>10630</v>
      </c>
      <c r="P13" s="10">
        <v>11910</v>
      </c>
      <c r="Q13" s="10">
        <v>9880</v>
      </c>
      <c r="R13" s="10">
        <v>8310</v>
      </c>
      <c r="S13" s="10">
        <v>2210</v>
      </c>
      <c r="T13" s="3">
        <v>17800</v>
      </c>
      <c r="U13" s="2">
        <v>22970</v>
      </c>
      <c r="V13" s="10">
        <v>13900</v>
      </c>
      <c r="W13" s="10">
        <v>8150</v>
      </c>
      <c r="X13" s="10">
        <v>7870</v>
      </c>
      <c r="Y13" s="10">
        <v>26750</v>
      </c>
      <c r="Z13" s="10">
        <v>9760</v>
      </c>
      <c r="AA13" s="3">
        <v>3660</v>
      </c>
      <c r="AB13" s="2">
        <v>5430</v>
      </c>
      <c r="AC13" s="10">
        <v>13170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3"/>
      <c r="AK13" s="117">
        <f t="shared" si="6"/>
        <v>332470</v>
      </c>
      <c r="AL13" s="110">
        <v>420000</v>
      </c>
      <c r="AM13" s="78">
        <f t="shared" si="7"/>
        <v>0.79159523809523813</v>
      </c>
      <c r="AO13" s="86">
        <v>218089</v>
      </c>
      <c r="AP13" s="166">
        <f t="shared" si="8"/>
        <v>1</v>
      </c>
      <c r="AQ13" s="70">
        <f t="shared" si="1"/>
        <v>11082.333333333334</v>
      </c>
      <c r="AR13" s="171">
        <f t="shared" si="2"/>
        <v>14000</v>
      </c>
      <c r="AS13" s="69">
        <f t="shared" si="9"/>
        <v>0.79159523809523813</v>
      </c>
      <c r="AT13" s="171">
        <f t="shared" si="3"/>
        <v>7269.6333333333332</v>
      </c>
      <c r="AU13" s="78">
        <f t="shared" si="10"/>
        <v>0.52446936801030763</v>
      </c>
      <c r="AV13" s="166">
        <f t="shared" si="11"/>
        <v>1</v>
      </c>
      <c r="AW13" s="117">
        <f t="shared" si="4"/>
        <v>332470</v>
      </c>
      <c r="AX13" s="78">
        <f t="shared" si="5"/>
        <v>0.79159523809523813</v>
      </c>
    </row>
    <row r="14" spans="1:50" x14ac:dyDescent="0.25">
      <c r="A14" s="156">
        <v>98</v>
      </c>
      <c r="B14" s="18">
        <v>10</v>
      </c>
      <c r="C14" s="88" t="s">
        <v>561</v>
      </c>
      <c r="D14" s="92" t="s">
        <v>562</v>
      </c>
      <c r="E14" s="10">
        <v>2903.5</v>
      </c>
      <c r="F14" s="10">
        <v>0</v>
      </c>
      <c r="G14" s="2">
        <v>0</v>
      </c>
      <c r="H14" s="10">
        <v>9193</v>
      </c>
      <c r="I14" s="10">
        <v>3034.5</v>
      </c>
      <c r="J14" s="10">
        <v>6656</v>
      </c>
      <c r="K14" s="10">
        <v>0</v>
      </c>
      <c r="L14" s="10">
        <v>0</v>
      </c>
      <c r="M14" s="3">
        <v>1963.5</v>
      </c>
      <c r="N14" s="2">
        <v>0</v>
      </c>
      <c r="O14" s="10">
        <v>1494</v>
      </c>
      <c r="P14" s="10">
        <v>0</v>
      </c>
      <c r="Q14" s="10">
        <v>1462</v>
      </c>
      <c r="R14" s="10">
        <v>6696</v>
      </c>
      <c r="S14" s="10">
        <v>0</v>
      </c>
      <c r="T14" s="3">
        <v>-8654</v>
      </c>
      <c r="U14" s="2">
        <v>0</v>
      </c>
      <c r="V14" s="10">
        <v>3053.5</v>
      </c>
      <c r="W14" s="10">
        <v>2380</v>
      </c>
      <c r="X14" s="10">
        <v>3213</v>
      </c>
      <c r="Y14" s="10">
        <v>22269</v>
      </c>
      <c r="Z14" s="10">
        <v>4464</v>
      </c>
      <c r="AA14" s="3">
        <v>4806</v>
      </c>
      <c r="AB14" s="2">
        <v>0</v>
      </c>
      <c r="AC14" s="10">
        <v>-1027.5</v>
      </c>
      <c r="AD14" s="10">
        <v>13831.5</v>
      </c>
      <c r="AE14" s="10">
        <v>15714</v>
      </c>
      <c r="AF14" s="10">
        <v>2574</v>
      </c>
      <c r="AG14" s="10">
        <v>5148</v>
      </c>
      <c r="AH14" s="10">
        <v>0</v>
      </c>
      <c r="AI14" s="3"/>
      <c r="AK14" s="117">
        <f t="shared" ref="AK14" si="12">SUM(E14:AI14)</f>
        <v>101174</v>
      </c>
      <c r="AL14" s="110">
        <f>$AK14</f>
        <v>101174</v>
      </c>
      <c r="AM14" s="78">
        <f>IF(AL14&lt;&gt;0,AK14/AL14,0)</f>
        <v>1</v>
      </c>
      <c r="AO14" s="86">
        <v>66957.5</v>
      </c>
      <c r="AP14" s="166">
        <f t="shared" si="8"/>
        <v>1</v>
      </c>
      <c r="AQ14" s="70">
        <f t="shared" ref="AQ14" si="13">AVERAGE(E14:AI14)</f>
        <v>3372.4666666666667</v>
      </c>
      <c r="AR14" s="171">
        <f t="shared" ref="AR14" si="14">AL14/$AR$2</f>
        <v>3372.4666666666667</v>
      </c>
      <c r="AS14" s="69">
        <f t="shared" ref="AS14" si="15">IF(AR14&lt;&gt;0,AQ14/AR14,0)</f>
        <v>1</v>
      </c>
      <c r="AT14" s="171">
        <f t="shared" ref="AT14" si="16">AO14/$AR$2</f>
        <v>2231.9166666666665</v>
      </c>
      <c r="AU14" s="78">
        <f t="shared" si="10"/>
        <v>0.51101818317589509</v>
      </c>
      <c r="AV14" s="166">
        <f t="shared" si="11"/>
        <v>1</v>
      </c>
      <c r="AW14" s="117">
        <f>$AK14</f>
        <v>101174</v>
      </c>
      <c r="AX14" s="78">
        <f t="shared" si="5"/>
        <v>1</v>
      </c>
    </row>
    <row r="15" spans="1:50" x14ac:dyDescent="0.25">
      <c r="B15" s="109"/>
      <c r="C15" s="89"/>
      <c r="D15" s="68"/>
      <c r="E15" s="105"/>
      <c r="F15" s="105"/>
      <c r="G15" s="106"/>
      <c r="H15" s="105"/>
      <c r="I15" s="105"/>
      <c r="J15" s="105"/>
      <c r="K15" s="105"/>
      <c r="L15" s="105"/>
      <c r="M15" s="107"/>
      <c r="N15" s="106"/>
      <c r="O15" s="105"/>
      <c r="P15" s="105"/>
      <c r="Q15" s="105"/>
      <c r="R15" s="105"/>
      <c r="S15" s="105"/>
      <c r="T15" s="107"/>
      <c r="U15" s="106"/>
      <c r="V15" s="105"/>
      <c r="W15" s="105"/>
      <c r="X15" s="105"/>
      <c r="Y15" s="105"/>
      <c r="Z15" s="105"/>
      <c r="AA15" s="107"/>
      <c r="AB15" s="106"/>
      <c r="AC15" s="105"/>
      <c r="AD15" s="105"/>
      <c r="AE15" s="105"/>
      <c r="AF15" s="105"/>
      <c r="AG15" s="105"/>
      <c r="AH15" s="105"/>
      <c r="AI15" s="107"/>
      <c r="AK15" s="118"/>
      <c r="AL15" s="111"/>
      <c r="AM15" s="79"/>
      <c r="AO15" s="86"/>
      <c r="AP15" s="166"/>
      <c r="AQ15" s="67"/>
      <c r="AR15" s="20"/>
      <c r="AS15" s="21"/>
      <c r="AT15" s="20"/>
      <c r="AU15" s="79"/>
      <c r="AV15" s="166"/>
      <c r="AW15" s="118"/>
      <c r="AX15" s="79"/>
    </row>
    <row r="16" spans="1:50" ht="15.75" thickBot="1" x14ac:dyDescent="0.3">
      <c r="B16" s="23"/>
      <c r="C16" s="94"/>
      <c r="D16" s="95" t="s">
        <v>461</v>
      </c>
      <c r="E16" s="129">
        <f t="shared" ref="E16:AH16" si="17">SUM(E5:E15)</f>
        <v>90053.5</v>
      </c>
      <c r="F16" s="130">
        <f t="shared" si="17"/>
        <v>372425</v>
      </c>
      <c r="G16" s="131">
        <f t="shared" si="17"/>
        <v>290112</v>
      </c>
      <c r="H16" s="129">
        <f t="shared" si="17"/>
        <v>175388</v>
      </c>
      <c r="I16" s="129">
        <f t="shared" si="17"/>
        <v>143493.5</v>
      </c>
      <c r="J16" s="129">
        <f t="shared" si="17"/>
        <v>138676</v>
      </c>
      <c r="K16" s="129">
        <f t="shared" si="17"/>
        <v>142120</v>
      </c>
      <c r="L16" s="129">
        <f t="shared" si="17"/>
        <v>163669</v>
      </c>
      <c r="M16" s="130">
        <f t="shared" si="17"/>
        <v>172743.5</v>
      </c>
      <c r="N16" s="131">
        <f t="shared" si="17"/>
        <v>315376</v>
      </c>
      <c r="O16" s="129">
        <f t="shared" si="17"/>
        <v>166184</v>
      </c>
      <c r="P16" s="129">
        <f t="shared" si="17"/>
        <v>140910</v>
      </c>
      <c r="Q16" s="129">
        <f t="shared" si="17"/>
        <v>91452</v>
      </c>
      <c r="R16" s="129">
        <f t="shared" si="17"/>
        <v>103915</v>
      </c>
      <c r="S16" s="129">
        <f t="shared" si="17"/>
        <v>148463</v>
      </c>
      <c r="T16" s="130">
        <f t="shared" si="17"/>
        <v>244717.5</v>
      </c>
      <c r="U16" s="131">
        <f t="shared" si="17"/>
        <v>197140</v>
      </c>
      <c r="V16" s="129">
        <f t="shared" si="17"/>
        <v>106636</v>
      </c>
      <c r="W16" s="129">
        <f t="shared" si="17"/>
        <v>83410</v>
      </c>
      <c r="X16" s="129">
        <f t="shared" si="17"/>
        <v>167728</v>
      </c>
      <c r="Y16" s="129">
        <f t="shared" si="17"/>
        <v>198319</v>
      </c>
      <c r="Z16" s="129">
        <f t="shared" si="17"/>
        <v>143354</v>
      </c>
      <c r="AA16" s="130">
        <f t="shared" si="17"/>
        <v>345586</v>
      </c>
      <c r="AB16" s="131">
        <f t="shared" si="17"/>
        <v>186810</v>
      </c>
      <c r="AC16" s="129">
        <f t="shared" si="17"/>
        <v>119522.5</v>
      </c>
      <c r="AD16" s="129">
        <f t="shared" si="17"/>
        <v>88501.5</v>
      </c>
      <c r="AE16" s="129">
        <f t="shared" si="17"/>
        <v>163574</v>
      </c>
      <c r="AF16" s="129">
        <f t="shared" si="17"/>
        <v>118924</v>
      </c>
      <c r="AG16" s="129">
        <f t="shared" si="17"/>
        <v>101673</v>
      </c>
      <c r="AH16" s="129">
        <f t="shared" si="17"/>
        <v>136556.5</v>
      </c>
      <c r="AI16" s="130">
        <f>SUM(AI5:AI15)</f>
        <v>0</v>
      </c>
      <c r="AK16" s="119">
        <f>SUM(AK5:AK15)</f>
        <v>5057432.5</v>
      </c>
      <c r="AL16" s="112">
        <f>SUM(AL5:AL15)</f>
        <v>7951174</v>
      </c>
      <c r="AM16" s="80">
        <f>IF(AL16&lt;&gt;0,AK16/AL16,0)</f>
        <v>0.63606110242336544</v>
      </c>
      <c r="AO16" s="135">
        <f>SUM(AO5:AO13)</f>
        <v>3232755.5</v>
      </c>
      <c r="AP16" s="166"/>
      <c r="AQ16" s="113">
        <f>AVERAGE(E16:AI16)</f>
        <v>163142.98387096773</v>
      </c>
      <c r="AR16" s="114">
        <f>AL16/$AR$2</f>
        <v>265039.13333333336</v>
      </c>
      <c r="AS16" s="115">
        <f>IF(AR16&lt;&gt;0,AQ16/AR16,0)</f>
        <v>0.61554300234519221</v>
      </c>
      <c r="AT16" s="114">
        <f t="shared" ref="AT16" si="18">AO16/$AR$2</f>
        <v>107758.51666666666</v>
      </c>
      <c r="AU16" s="80">
        <f>IFERROR(SUMPRODUCT($AP5:$AP14,$AV5:$AV14,AW5:AW14)/SUMPRODUCT($AP5:$AP14,$AV5:$AV14,AO5:AO14)-1,0)</f>
        <v>-0.45766025711933134</v>
      </c>
      <c r="AV16" s="166"/>
      <c r="AW16" s="119">
        <f>SUM(AW5:AW15)</f>
        <v>5057432.5</v>
      </c>
      <c r="AX16" s="80">
        <f>IF(AL16&lt;&gt;0,AW16/AL16,0)</f>
        <v>0.63606110242336544</v>
      </c>
    </row>
    <row r="17" spans="1:50" ht="5.0999999999999996" customHeight="1" thickBot="1" x14ac:dyDescent="0.3">
      <c r="D17" s="128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K17" s="125"/>
      <c r="AL17" s="125"/>
      <c r="AM17" s="123"/>
      <c r="AO17" s="124"/>
      <c r="AP17" s="157"/>
      <c r="AQ17" s="126"/>
      <c r="AR17" s="126"/>
      <c r="AS17" s="127"/>
      <c r="AT17" s="126"/>
      <c r="AU17" s="123"/>
      <c r="AV17" s="170"/>
      <c r="AW17" s="125"/>
      <c r="AX17" s="123"/>
    </row>
    <row r="18" spans="1:50" s="17" customFormat="1" ht="45" customHeight="1" thickBot="1" x14ac:dyDescent="0.3">
      <c r="A18" s="157"/>
      <c r="B18" s="90" t="str">
        <f t="shared" ref="B18:AH18" si="19">B4</f>
        <v>N</v>
      </c>
      <c r="C18" s="91" t="str">
        <f t="shared" si="19"/>
        <v>Brand</v>
      </c>
      <c r="D18" s="102" t="str">
        <f t="shared" si="19"/>
        <v>Stores</v>
      </c>
      <c r="E18" s="28">
        <f t="shared" si="19"/>
        <v>1</v>
      </c>
      <c r="F18" s="74">
        <f t="shared" si="19"/>
        <v>2</v>
      </c>
      <c r="G18" s="28">
        <f t="shared" si="19"/>
        <v>3</v>
      </c>
      <c r="H18" s="28">
        <f t="shared" si="19"/>
        <v>4</v>
      </c>
      <c r="I18" s="28">
        <f t="shared" si="19"/>
        <v>5</v>
      </c>
      <c r="J18" s="28">
        <f t="shared" si="19"/>
        <v>6</v>
      </c>
      <c r="K18" s="28">
        <f t="shared" si="19"/>
        <v>7</v>
      </c>
      <c r="L18" s="28">
        <f t="shared" si="19"/>
        <v>8</v>
      </c>
      <c r="M18" s="28">
        <f t="shared" si="19"/>
        <v>9</v>
      </c>
      <c r="N18" s="73">
        <f t="shared" si="19"/>
        <v>10</v>
      </c>
      <c r="O18" s="28">
        <f t="shared" si="19"/>
        <v>11</v>
      </c>
      <c r="P18" s="28">
        <f t="shared" si="19"/>
        <v>12</v>
      </c>
      <c r="Q18" s="28">
        <f t="shared" si="19"/>
        <v>13</v>
      </c>
      <c r="R18" s="28">
        <f t="shared" si="19"/>
        <v>14</v>
      </c>
      <c r="S18" s="28">
        <f t="shared" si="19"/>
        <v>15</v>
      </c>
      <c r="T18" s="74">
        <f t="shared" si="19"/>
        <v>16</v>
      </c>
      <c r="U18" s="73">
        <f t="shared" si="19"/>
        <v>17</v>
      </c>
      <c r="V18" s="28">
        <f t="shared" si="19"/>
        <v>18</v>
      </c>
      <c r="W18" s="28">
        <f t="shared" si="19"/>
        <v>19</v>
      </c>
      <c r="X18" s="28">
        <f t="shared" si="19"/>
        <v>20</v>
      </c>
      <c r="Y18" s="28">
        <f t="shared" si="19"/>
        <v>21</v>
      </c>
      <c r="Z18" s="28">
        <f t="shared" si="19"/>
        <v>22</v>
      </c>
      <c r="AA18" s="74">
        <f t="shared" si="19"/>
        <v>23</v>
      </c>
      <c r="AB18" s="28">
        <f t="shared" si="19"/>
        <v>24</v>
      </c>
      <c r="AC18" s="28">
        <f t="shared" si="19"/>
        <v>25</v>
      </c>
      <c r="AD18" s="28">
        <f t="shared" si="19"/>
        <v>26</v>
      </c>
      <c r="AE18" s="28">
        <f t="shared" si="19"/>
        <v>27</v>
      </c>
      <c r="AF18" s="28">
        <f t="shared" si="19"/>
        <v>28</v>
      </c>
      <c r="AG18" s="28">
        <f t="shared" si="19"/>
        <v>29</v>
      </c>
      <c r="AH18" s="28">
        <f t="shared" si="19"/>
        <v>30</v>
      </c>
      <c r="AI18" s="74"/>
      <c r="AJ18" s="16"/>
      <c r="AK18" s="82" t="s">
        <v>274</v>
      </c>
      <c r="AL18" s="83" t="s">
        <v>275</v>
      </c>
      <c r="AM18" s="84" t="s">
        <v>276</v>
      </c>
      <c r="AN18" s="16"/>
      <c r="AO18" s="75" t="s">
        <v>467</v>
      </c>
      <c r="AP18" s="166" t="e">
        <f>SIGN(AO18)</f>
        <v>#VALUE!</v>
      </c>
      <c r="AQ18" s="98" t="s">
        <v>277</v>
      </c>
      <c r="AR18" s="99" t="s">
        <v>278</v>
      </c>
      <c r="AS18" s="100" t="s">
        <v>279</v>
      </c>
      <c r="AT18" s="99" t="s">
        <v>280</v>
      </c>
      <c r="AU18" s="101" t="s">
        <v>280</v>
      </c>
      <c r="AV18" s="166" t="e">
        <f>SIGN(AW18)</f>
        <v>#VALUE!</v>
      </c>
      <c r="AW18" s="98" t="s">
        <v>464</v>
      </c>
      <c r="AX18" s="101" t="s">
        <v>460</v>
      </c>
    </row>
    <row r="19" spans="1:50" x14ac:dyDescent="0.25">
      <c r="A19" s="156">
        <v>12</v>
      </c>
      <c r="B19" s="96">
        <f t="shared" ref="B19:D28" si="20">B5</f>
        <v>1</v>
      </c>
      <c r="C19" s="97" t="str">
        <f t="shared" si="20"/>
        <v>8BAGS</v>
      </c>
      <c r="D19" s="108" t="str">
        <f t="shared" si="20"/>
        <v>8BAGS Київ ТЦ "Ривер Молл"</v>
      </c>
      <c r="E19" s="5">
        <f t="shared" ref="E19:AH19" si="21">IFERROR(E5/E$31,0)</f>
        <v>1437.0666666666666</v>
      </c>
      <c r="F19" s="5">
        <f t="shared" si="21"/>
        <v>2568.8000000000002</v>
      </c>
      <c r="G19" s="4">
        <f t="shared" si="21"/>
        <v>1227.2</v>
      </c>
      <c r="H19" s="5">
        <f t="shared" si="21"/>
        <v>192</v>
      </c>
      <c r="I19" s="5">
        <f t="shared" si="21"/>
        <v>624</v>
      </c>
      <c r="J19" s="5">
        <f t="shared" si="21"/>
        <v>822.93333333333328</v>
      </c>
      <c r="K19" s="5">
        <f t="shared" si="21"/>
        <v>268</v>
      </c>
      <c r="L19" s="5">
        <f t="shared" si="21"/>
        <v>387.46666666666664</v>
      </c>
      <c r="M19" s="9">
        <f t="shared" si="21"/>
        <v>733.06666666666672</v>
      </c>
      <c r="N19" s="4">
        <f t="shared" si="21"/>
        <v>977.33333333333337</v>
      </c>
      <c r="O19" s="5">
        <f t="shared" si="21"/>
        <v>1033.8666666666666</v>
      </c>
      <c r="P19" s="5">
        <f t="shared" si="21"/>
        <v>180.26666666666668</v>
      </c>
      <c r="Q19" s="5">
        <f t="shared" si="21"/>
        <v>492</v>
      </c>
      <c r="R19" s="5">
        <f t="shared" si="21"/>
        <v>982.13333333333333</v>
      </c>
      <c r="S19" s="5">
        <f t="shared" si="21"/>
        <v>382.8</v>
      </c>
      <c r="T19" s="9">
        <f t="shared" si="21"/>
        <v>337.86666666666667</v>
      </c>
      <c r="U19" s="4">
        <f t="shared" si="21"/>
        <v>1155.7333333333333</v>
      </c>
      <c r="V19" s="5">
        <f t="shared" si="21"/>
        <v>717.06666666666672</v>
      </c>
      <c r="W19" s="5">
        <f t="shared" si="21"/>
        <v>537.6</v>
      </c>
      <c r="X19" s="5">
        <f t="shared" si="21"/>
        <v>297.86666666666667</v>
      </c>
      <c r="Y19" s="5">
        <f t="shared" si="21"/>
        <v>1241.5999999999999</v>
      </c>
      <c r="Z19" s="5">
        <f t="shared" si="21"/>
        <v>640.5333333333333</v>
      </c>
      <c r="AA19" s="9">
        <f t="shared" si="21"/>
        <v>2463.1999999999998</v>
      </c>
      <c r="AB19" s="4">
        <f t="shared" si="21"/>
        <v>299.73333333333335</v>
      </c>
      <c r="AC19" s="5">
        <f t="shared" si="21"/>
        <v>677.33333333333337</v>
      </c>
      <c r="AD19" s="5">
        <f t="shared" si="21"/>
        <v>0</v>
      </c>
      <c r="AE19" s="5">
        <f t="shared" si="21"/>
        <v>157.33333333333334</v>
      </c>
      <c r="AF19" s="5">
        <f t="shared" si="21"/>
        <v>435.73333333333335</v>
      </c>
      <c r="AG19" s="5">
        <f t="shared" si="21"/>
        <v>555.33333333333337</v>
      </c>
      <c r="AH19" s="5">
        <f t="shared" si="21"/>
        <v>1076.3066666666666</v>
      </c>
      <c r="AI19" s="9"/>
      <c r="AK19" s="132">
        <f>SUM(E19:AI19)</f>
        <v>22902.173333333332</v>
      </c>
      <c r="AL19" s="133">
        <f t="shared" ref="AL19:AL28" si="22">IF(AL$31&lt;&gt;0,AL5/AL$31,0)</f>
        <v>29333.333333333332</v>
      </c>
      <c r="AM19" s="134">
        <f>IF(AL19&lt;&gt;0,AK19/AL19,0)</f>
        <v>0.78075590909090908</v>
      </c>
      <c r="AO19" s="120">
        <f t="shared" ref="AO19:AO28" si="23">IF(AO$31&lt;&gt;0,AO5/AO$31,0)</f>
        <v>26381.626666666667</v>
      </c>
      <c r="AP19" s="166">
        <f t="shared" ref="AP19:AP28" si="24">SIGN(AO19)</f>
        <v>1</v>
      </c>
      <c r="AQ19" s="136">
        <f t="shared" ref="AQ19:AQ27" si="25">AVERAGE(E19:AI19)</f>
        <v>763.40577777777776</v>
      </c>
      <c r="AR19" s="137">
        <f>AL19/$AR$2</f>
        <v>977.77777777777771</v>
      </c>
      <c r="AS19" s="138">
        <f>IF(AR19&lt;&gt;0,AQ19/AR19,0)</f>
        <v>0.78075590909090908</v>
      </c>
      <c r="AT19" s="137">
        <f>AO19/$AR$2</f>
        <v>879.38755555555554</v>
      </c>
      <c r="AU19" s="134">
        <f t="shared" ref="AU19:AU28" si="26">IFERROR(AW19/AO19-1,0)</f>
        <v>-0.13188926434660087</v>
      </c>
      <c r="AV19" s="166">
        <f t="shared" ref="AV19:AV28" si="27">SIGN(AW19)</f>
        <v>1</v>
      </c>
      <c r="AW19" s="132">
        <f t="shared" ref="AW19:AW28" si="28">IF($AK$16&lt;&gt;0,AW5/$AK$16*$AK$30,0)</f>
        <v>22902.173333333332</v>
      </c>
      <c r="AX19" s="134">
        <f t="shared" ref="AX19:AX27" si="29">IF(AL19&lt;&gt;0,AW19/AL19,0)</f>
        <v>0.78075590909090908</v>
      </c>
    </row>
    <row r="20" spans="1:50" x14ac:dyDescent="0.25">
      <c r="A20" s="156">
        <v>15</v>
      </c>
      <c r="B20" s="18">
        <f t="shared" si="20"/>
        <v>2</v>
      </c>
      <c r="C20" s="88" t="str">
        <f t="shared" si="20"/>
        <v>8BAGS</v>
      </c>
      <c r="D20" s="92" t="str">
        <f t="shared" si="20"/>
        <v>8BAGS Київ ТЦ "Гулливер"</v>
      </c>
      <c r="E20" s="10">
        <f t="shared" ref="E20:AH20" si="30">IFERROR(E6/E$31,0)</f>
        <v>0</v>
      </c>
      <c r="F20" s="10">
        <f t="shared" si="30"/>
        <v>1462.6666666666667</v>
      </c>
      <c r="G20" s="2">
        <f t="shared" si="30"/>
        <v>518.93333333333328</v>
      </c>
      <c r="H20" s="10">
        <f t="shared" si="30"/>
        <v>534.93333333333328</v>
      </c>
      <c r="I20" s="10">
        <f t="shared" si="30"/>
        <v>457.86666666666667</v>
      </c>
      <c r="J20" s="10">
        <f t="shared" si="30"/>
        <v>794.66666666666663</v>
      </c>
      <c r="K20" s="10">
        <f t="shared" si="30"/>
        <v>370.4</v>
      </c>
      <c r="L20" s="10">
        <f t="shared" si="30"/>
        <v>76.266666666666666</v>
      </c>
      <c r="M20" s="3">
        <f t="shared" si="30"/>
        <v>303.73333333333335</v>
      </c>
      <c r="N20" s="2">
        <f t="shared" si="30"/>
        <v>1289.3333333333333</v>
      </c>
      <c r="O20" s="10">
        <f t="shared" si="30"/>
        <v>180</v>
      </c>
      <c r="P20" s="10">
        <f t="shared" si="30"/>
        <v>148.53333333333333</v>
      </c>
      <c r="Q20" s="10">
        <f t="shared" si="30"/>
        <v>165.33333333333334</v>
      </c>
      <c r="R20" s="10">
        <f t="shared" si="30"/>
        <v>248.26666666666668</v>
      </c>
      <c r="S20" s="10">
        <f t="shared" si="30"/>
        <v>215.46666666666667</v>
      </c>
      <c r="T20" s="3">
        <f t="shared" si="30"/>
        <v>937.33333333333337</v>
      </c>
      <c r="U20" s="2">
        <f t="shared" si="30"/>
        <v>28</v>
      </c>
      <c r="V20" s="10">
        <f t="shared" si="30"/>
        <v>0</v>
      </c>
      <c r="W20" s="10">
        <f t="shared" si="30"/>
        <v>0</v>
      </c>
      <c r="X20" s="10">
        <f t="shared" si="30"/>
        <v>0</v>
      </c>
      <c r="Y20" s="10">
        <f t="shared" si="30"/>
        <v>854.66666666666663</v>
      </c>
      <c r="Z20" s="10">
        <f t="shared" si="30"/>
        <v>0</v>
      </c>
      <c r="AA20" s="3">
        <f t="shared" si="30"/>
        <v>972.5333333333333</v>
      </c>
      <c r="AB20" s="2">
        <f t="shared" si="30"/>
        <v>587.4666666666667</v>
      </c>
      <c r="AC20" s="10">
        <f t="shared" si="30"/>
        <v>0</v>
      </c>
      <c r="AD20" s="10">
        <f t="shared" si="30"/>
        <v>356</v>
      </c>
      <c r="AE20" s="10">
        <f t="shared" si="30"/>
        <v>828</v>
      </c>
      <c r="AF20" s="10">
        <f t="shared" si="30"/>
        <v>622.93333333333328</v>
      </c>
      <c r="AG20" s="10">
        <f t="shared" si="30"/>
        <v>772.26666666666665</v>
      </c>
      <c r="AH20" s="10">
        <f t="shared" si="30"/>
        <v>530.13333333333333</v>
      </c>
      <c r="AI20" s="3"/>
      <c r="AK20" s="117">
        <f t="shared" ref="AK20:AK27" si="31">SUM(E20:AI20)</f>
        <v>13255.73333333333</v>
      </c>
      <c r="AL20" s="110">
        <f t="shared" si="22"/>
        <v>26666.666666666668</v>
      </c>
      <c r="AM20" s="78">
        <f t="shared" ref="AM20:AM27" si="32">IF(AL20&lt;&gt;0,AK20/AL20,0)</f>
        <v>0.49708999999999987</v>
      </c>
      <c r="AO20" s="86">
        <f t="shared" si="23"/>
        <v>54009.48</v>
      </c>
      <c r="AP20" s="166">
        <f t="shared" si="24"/>
        <v>1</v>
      </c>
      <c r="AQ20" s="70">
        <f t="shared" si="25"/>
        <v>441.85777777777764</v>
      </c>
      <c r="AR20" s="19">
        <f t="shared" ref="AR20:AR27" si="33">AL20/$AR$2</f>
        <v>888.88888888888891</v>
      </c>
      <c r="AS20" s="69">
        <f t="shared" ref="AS20:AS27" si="34">IF(AR20&lt;&gt;0,AQ20/AR20,0)</f>
        <v>0.49708999999999981</v>
      </c>
      <c r="AT20" s="19">
        <f>AO20/$AR$2</f>
        <v>1800.316</v>
      </c>
      <c r="AU20" s="78">
        <f t="shared" si="26"/>
        <v>-0.75456654399684397</v>
      </c>
      <c r="AV20" s="166">
        <f t="shared" si="27"/>
        <v>1</v>
      </c>
      <c r="AW20" s="117">
        <f t="shared" si="28"/>
        <v>13255.733333333335</v>
      </c>
      <c r="AX20" s="78">
        <f t="shared" si="29"/>
        <v>0.49709000000000003</v>
      </c>
    </row>
    <row r="21" spans="1:50" x14ac:dyDescent="0.25">
      <c r="A21" s="156">
        <v>32</v>
      </c>
      <c r="B21" s="18">
        <f t="shared" si="20"/>
        <v>3</v>
      </c>
      <c r="C21" s="88" t="str">
        <f t="shared" si="20"/>
        <v>8BAGS</v>
      </c>
      <c r="D21" s="92" t="str">
        <f t="shared" si="20"/>
        <v>8BAGS Київ ТЦ "Океан"</v>
      </c>
      <c r="E21" s="10">
        <f t="shared" ref="E21:AH21" si="35">IFERROR(E7/E$31,0)</f>
        <v>0</v>
      </c>
      <c r="F21" s="10">
        <f t="shared" si="35"/>
        <v>302.66666666666669</v>
      </c>
      <c r="G21" s="2">
        <f t="shared" si="35"/>
        <v>167.73333333333332</v>
      </c>
      <c r="H21" s="10">
        <f t="shared" si="35"/>
        <v>489.06666666666666</v>
      </c>
      <c r="I21" s="10">
        <f t="shared" si="35"/>
        <v>175.46666666666667</v>
      </c>
      <c r="J21" s="10">
        <f t="shared" si="35"/>
        <v>0</v>
      </c>
      <c r="K21" s="10">
        <f t="shared" si="35"/>
        <v>0</v>
      </c>
      <c r="L21" s="10">
        <f t="shared" si="35"/>
        <v>648.79999999999995</v>
      </c>
      <c r="M21" s="3">
        <f t="shared" si="35"/>
        <v>-200</v>
      </c>
      <c r="N21" s="2">
        <f t="shared" si="35"/>
        <v>351.2</v>
      </c>
      <c r="O21" s="10">
        <f t="shared" si="35"/>
        <v>0</v>
      </c>
      <c r="P21" s="10">
        <f t="shared" si="35"/>
        <v>386.4</v>
      </c>
      <c r="Q21" s="10">
        <f t="shared" si="35"/>
        <v>112</v>
      </c>
      <c r="R21" s="10">
        <f t="shared" si="35"/>
        <v>0</v>
      </c>
      <c r="S21" s="10">
        <f t="shared" si="35"/>
        <v>407.68</v>
      </c>
      <c r="T21" s="3">
        <f t="shared" si="35"/>
        <v>0</v>
      </c>
      <c r="U21" s="2">
        <f t="shared" si="35"/>
        <v>168.53333333333333</v>
      </c>
      <c r="V21" s="10">
        <f t="shared" si="35"/>
        <v>0</v>
      </c>
      <c r="W21" s="10">
        <f t="shared" si="35"/>
        <v>229.86666666666667</v>
      </c>
      <c r="X21" s="10">
        <f t="shared" si="35"/>
        <v>543.33333333333337</v>
      </c>
      <c r="Y21" s="10">
        <f t="shared" si="35"/>
        <v>0</v>
      </c>
      <c r="Z21" s="10">
        <f t="shared" si="35"/>
        <v>26.133333333333333</v>
      </c>
      <c r="AA21" s="3">
        <f t="shared" si="35"/>
        <v>634.93333333333328</v>
      </c>
      <c r="AB21" s="2">
        <f t="shared" si="35"/>
        <v>0</v>
      </c>
      <c r="AC21" s="10">
        <f t="shared" si="35"/>
        <v>221.86666666666667</v>
      </c>
      <c r="AD21" s="10">
        <f t="shared" si="35"/>
        <v>0</v>
      </c>
      <c r="AE21" s="10">
        <f t="shared" si="35"/>
        <v>244.8</v>
      </c>
      <c r="AF21" s="10">
        <f t="shared" si="35"/>
        <v>0</v>
      </c>
      <c r="AG21" s="10">
        <f t="shared" si="35"/>
        <v>0</v>
      </c>
      <c r="AH21" s="10">
        <f t="shared" si="35"/>
        <v>295.2</v>
      </c>
      <c r="AI21" s="3"/>
      <c r="AK21" s="117">
        <f t="shared" si="31"/>
        <v>5205.68</v>
      </c>
      <c r="AL21" s="110">
        <f t="shared" si="22"/>
        <v>13333.333333333334</v>
      </c>
      <c r="AM21" s="78">
        <f t="shared" si="32"/>
        <v>0.390426</v>
      </c>
      <c r="AO21" s="86">
        <f t="shared" si="23"/>
        <v>0</v>
      </c>
      <c r="AP21" s="166">
        <f t="shared" si="24"/>
        <v>0</v>
      </c>
      <c r="AQ21" s="70">
        <f t="shared" si="25"/>
        <v>173.52266666666668</v>
      </c>
      <c r="AR21" s="19">
        <f t="shared" si="33"/>
        <v>444.44444444444446</v>
      </c>
      <c r="AS21" s="69">
        <f t="shared" si="34"/>
        <v>0.390426</v>
      </c>
      <c r="AT21" s="19">
        <f>AO21/$AR$2</f>
        <v>0</v>
      </c>
      <c r="AU21" s="78">
        <f t="shared" si="26"/>
        <v>0</v>
      </c>
      <c r="AV21" s="166">
        <f t="shared" si="27"/>
        <v>1</v>
      </c>
      <c r="AW21" s="117">
        <f t="shared" si="28"/>
        <v>5205.68</v>
      </c>
      <c r="AX21" s="78">
        <f t="shared" si="29"/>
        <v>0.390426</v>
      </c>
    </row>
    <row r="22" spans="1:50" x14ac:dyDescent="0.25">
      <c r="A22" s="156">
        <v>31</v>
      </c>
      <c r="B22" s="18">
        <f t="shared" si="20"/>
        <v>4</v>
      </c>
      <c r="C22" s="88" t="str">
        <f t="shared" si="20"/>
        <v>8BAGS</v>
      </c>
      <c r="D22" s="92" t="str">
        <f t="shared" si="20"/>
        <v>8BAGS Харків</v>
      </c>
      <c r="E22" s="10">
        <f t="shared" ref="E22:AH22" si="36">IFERROR(E8/E$31,0)</f>
        <v>0</v>
      </c>
      <c r="F22" s="10">
        <f t="shared" si="36"/>
        <v>206.4</v>
      </c>
      <c r="G22" s="2">
        <f t="shared" si="36"/>
        <v>511.46666666666664</v>
      </c>
      <c r="H22" s="10">
        <f t="shared" si="36"/>
        <v>0</v>
      </c>
      <c r="I22" s="10">
        <f t="shared" si="36"/>
        <v>0</v>
      </c>
      <c r="J22" s="10">
        <f t="shared" si="36"/>
        <v>0</v>
      </c>
      <c r="K22" s="10">
        <f t="shared" si="36"/>
        <v>115.73333333333333</v>
      </c>
      <c r="L22" s="10">
        <f t="shared" si="36"/>
        <v>230.13333333333333</v>
      </c>
      <c r="M22" s="3">
        <f t="shared" si="36"/>
        <v>0</v>
      </c>
      <c r="N22" s="2">
        <f t="shared" si="36"/>
        <v>629.6</v>
      </c>
      <c r="O22" s="10">
        <f t="shared" si="36"/>
        <v>920.26666666666665</v>
      </c>
      <c r="P22" s="10">
        <f t="shared" si="36"/>
        <v>522.66666666666663</v>
      </c>
      <c r="Q22" s="10">
        <f t="shared" si="36"/>
        <v>0</v>
      </c>
      <c r="R22" s="10">
        <f t="shared" si="36"/>
        <v>0</v>
      </c>
      <c r="S22" s="10">
        <f t="shared" si="36"/>
        <v>144.26666666666668</v>
      </c>
      <c r="T22" s="3">
        <f t="shared" si="36"/>
        <v>84.8</v>
      </c>
      <c r="U22" s="2">
        <f t="shared" si="36"/>
        <v>602.93333333333328</v>
      </c>
      <c r="V22" s="10">
        <f t="shared" si="36"/>
        <v>927.8</v>
      </c>
      <c r="W22" s="10">
        <f t="shared" si="36"/>
        <v>456</v>
      </c>
      <c r="X22" s="10">
        <f t="shared" si="36"/>
        <v>568.5333333333333</v>
      </c>
      <c r="Y22" s="10">
        <f t="shared" si="36"/>
        <v>217.06666666666666</v>
      </c>
      <c r="Z22" s="10">
        <f t="shared" si="36"/>
        <v>240.53333333333333</v>
      </c>
      <c r="AA22" s="3">
        <f t="shared" si="36"/>
        <v>0</v>
      </c>
      <c r="AB22" s="2">
        <f t="shared" si="36"/>
        <v>330.66666666666669</v>
      </c>
      <c r="AC22" s="10">
        <f t="shared" si="36"/>
        <v>217.86666666666667</v>
      </c>
      <c r="AD22" s="10">
        <f t="shared" si="36"/>
        <v>0</v>
      </c>
      <c r="AE22" s="10">
        <f t="shared" si="36"/>
        <v>683.4666666666667</v>
      </c>
      <c r="AF22" s="10">
        <f t="shared" si="36"/>
        <v>730.66666666666663</v>
      </c>
      <c r="AG22" s="10">
        <f t="shared" si="36"/>
        <v>414.93333333333334</v>
      </c>
      <c r="AH22" s="10">
        <f t="shared" si="36"/>
        <v>461.33333333333331</v>
      </c>
      <c r="AI22" s="3"/>
      <c r="AK22" s="117">
        <f t="shared" si="31"/>
        <v>9217.1333333333332</v>
      </c>
      <c r="AL22" s="110">
        <f t="shared" si="22"/>
        <v>14400</v>
      </c>
      <c r="AM22" s="78">
        <f t="shared" si="32"/>
        <v>0.64007870370370368</v>
      </c>
      <c r="AO22" s="86">
        <f t="shared" si="23"/>
        <v>0</v>
      </c>
      <c r="AP22" s="166">
        <f t="shared" si="24"/>
        <v>0</v>
      </c>
      <c r="AQ22" s="70">
        <f t="shared" si="25"/>
        <v>307.23777777777775</v>
      </c>
      <c r="AR22" s="19">
        <f t="shared" si="33"/>
        <v>480</v>
      </c>
      <c r="AS22" s="69">
        <f t="shared" si="34"/>
        <v>0.64007870370370368</v>
      </c>
      <c r="AT22" s="19">
        <f>AO22/$AR$2</f>
        <v>0</v>
      </c>
      <c r="AU22" s="78">
        <f t="shared" si="26"/>
        <v>0</v>
      </c>
      <c r="AV22" s="166">
        <f t="shared" si="27"/>
        <v>1</v>
      </c>
      <c r="AW22" s="117">
        <f t="shared" si="28"/>
        <v>9217.133333333335</v>
      </c>
      <c r="AX22" s="78">
        <f t="shared" si="29"/>
        <v>0.64007870370370379</v>
      </c>
    </row>
    <row r="23" spans="1:50" x14ac:dyDescent="0.25">
      <c r="A23" s="156">
        <v>29</v>
      </c>
      <c r="B23" s="18">
        <f t="shared" si="20"/>
        <v>5</v>
      </c>
      <c r="C23" s="88" t="str">
        <f t="shared" si="20"/>
        <v>8BAGS</v>
      </c>
      <c r="D23" s="92" t="str">
        <f t="shared" si="20"/>
        <v>8BAGS Львів</v>
      </c>
      <c r="E23" s="10">
        <f t="shared" ref="E23:AH23" si="37">IFERROR(E9/E$31,0)</f>
        <v>0</v>
      </c>
      <c r="F23" s="10">
        <f t="shared" si="37"/>
        <v>2477.8133333333335</v>
      </c>
      <c r="G23" s="2">
        <f t="shared" si="37"/>
        <v>1953.0666666666666</v>
      </c>
      <c r="H23" s="10">
        <f t="shared" si="37"/>
        <v>638.13333333333333</v>
      </c>
      <c r="I23" s="10">
        <f t="shared" si="37"/>
        <v>479.2</v>
      </c>
      <c r="J23" s="10">
        <f t="shared" si="37"/>
        <v>578.93333333333328</v>
      </c>
      <c r="K23" s="10">
        <f t="shared" si="37"/>
        <v>757.33333333333337</v>
      </c>
      <c r="L23" s="10">
        <f t="shared" si="37"/>
        <v>1189.0666666666666</v>
      </c>
      <c r="M23" s="3">
        <f t="shared" si="37"/>
        <v>340.53333333333336</v>
      </c>
      <c r="N23" s="2">
        <f t="shared" si="37"/>
        <v>1331.0933333333332</v>
      </c>
      <c r="O23" s="10">
        <f t="shared" si="37"/>
        <v>554.93333333333328</v>
      </c>
      <c r="P23" s="10">
        <f t="shared" si="37"/>
        <v>846.66666666666663</v>
      </c>
      <c r="Q23" s="10">
        <f t="shared" si="37"/>
        <v>235.2</v>
      </c>
      <c r="R23" s="10">
        <f t="shared" si="37"/>
        <v>499.73333333333335</v>
      </c>
      <c r="S23" s="10">
        <f t="shared" si="37"/>
        <v>1205.8666666666666</v>
      </c>
      <c r="T23" s="3">
        <f t="shared" si="37"/>
        <v>525.17333333333329</v>
      </c>
      <c r="U23" s="2">
        <f t="shared" si="37"/>
        <v>769.86666666666667</v>
      </c>
      <c r="V23" s="10">
        <f t="shared" si="37"/>
        <v>0</v>
      </c>
      <c r="W23" s="10">
        <f t="shared" si="37"/>
        <v>0</v>
      </c>
      <c r="X23" s="10">
        <f t="shared" si="37"/>
        <v>516</v>
      </c>
      <c r="Y23" s="10">
        <f t="shared" si="37"/>
        <v>197.06666666666666</v>
      </c>
      <c r="Z23" s="10">
        <f t="shared" si="37"/>
        <v>123.73333333333333</v>
      </c>
      <c r="AA23" s="3">
        <f t="shared" si="37"/>
        <v>1754.9333333333334</v>
      </c>
      <c r="AB23" s="2">
        <f t="shared" si="37"/>
        <v>999.4666666666667</v>
      </c>
      <c r="AC23" s="10">
        <f t="shared" si="37"/>
        <v>105.6</v>
      </c>
      <c r="AD23" s="10">
        <f t="shared" si="37"/>
        <v>67.466666666666669</v>
      </c>
      <c r="AE23" s="10">
        <f t="shared" si="37"/>
        <v>396.8</v>
      </c>
      <c r="AF23" s="10">
        <f t="shared" si="37"/>
        <v>120.26666666666667</v>
      </c>
      <c r="AG23" s="10">
        <f t="shared" si="37"/>
        <v>0</v>
      </c>
      <c r="AH23" s="10">
        <f t="shared" si="37"/>
        <v>121.86666666666666</v>
      </c>
      <c r="AI23" s="3"/>
      <c r="AK23" s="117">
        <f t="shared" si="31"/>
        <v>18785.813333333332</v>
      </c>
      <c r="AL23" s="110">
        <f t="shared" si="22"/>
        <v>22666.666666666668</v>
      </c>
      <c r="AM23" s="78">
        <f t="shared" si="32"/>
        <v>0.82878588235294104</v>
      </c>
      <c r="AO23" s="86">
        <f t="shared" si="23"/>
        <v>0</v>
      </c>
      <c r="AP23" s="166">
        <f t="shared" si="24"/>
        <v>0</v>
      </c>
      <c r="AQ23" s="70">
        <f t="shared" si="25"/>
        <v>626.19377777777777</v>
      </c>
      <c r="AR23" s="19">
        <f t="shared" si="33"/>
        <v>755.55555555555554</v>
      </c>
      <c r="AS23" s="69">
        <f t="shared" si="34"/>
        <v>0.82878588235294115</v>
      </c>
      <c r="AT23" s="19">
        <f t="shared" ref="AT23:AT27" si="38">AO23/$AR$2</f>
        <v>0</v>
      </c>
      <c r="AU23" s="78">
        <f t="shared" si="26"/>
        <v>0</v>
      </c>
      <c r="AV23" s="166">
        <f t="shared" si="27"/>
        <v>1</v>
      </c>
      <c r="AW23" s="117">
        <f t="shared" si="28"/>
        <v>18785.813333333335</v>
      </c>
      <c r="AX23" s="78">
        <f t="shared" si="29"/>
        <v>0.82878588235294126</v>
      </c>
    </row>
    <row r="24" spans="1:50" x14ac:dyDescent="0.25">
      <c r="A24" s="156">
        <v>10</v>
      </c>
      <c r="B24" s="18">
        <f t="shared" si="20"/>
        <v>6</v>
      </c>
      <c r="C24" s="88" t="str">
        <f t="shared" si="20"/>
        <v>FURLA</v>
      </c>
      <c r="D24" s="92" t="str">
        <f t="shared" si="20"/>
        <v>Фурла Київ ТЦ "Океан"</v>
      </c>
      <c r="E24" s="10">
        <f t="shared" ref="E24:AH24" si="39">IFERROR(E10/E$31,0)</f>
        <v>848.8</v>
      </c>
      <c r="F24" s="10">
        <f t="shared" si="39"/>
        <v>638.66666666666663</v>
      </c>
      <c r="G24" s="2">
        <f t="shared" si="39"/>
        <v>662.4</v>
      </c>
      <c r="H24" s="10">
        <f t="shared" si="39"/>
        <v>295.2</v>
      </c>
      <c r="I24" s="10">
        <f t="shared" si="39"/>
        <v>737.86666666666667</v>
      </c>
      <c r="J24" s="10">
        <f t="shared" si="39"/>
        <v>389.33333333333331</v>
      </c>
      <c r="K24" s="10">
        <f t="shared" si="39"/>
        <v>1259.4666666666667</v>
      </c>
      <c r="L24" s="10">
        <f t="shared" si="39"/>
        <v>0</v>
      </c>
      <c r="M24" s="3">
        <f t="shared" si="39"/>
        <v>1182.4000000000001</v>
      </c>
      <c r="N24" s="2">
        <f t="shared" si="39"/>
        <v>1603.2</v>
      </c>
      <c r="O24" s="10">
        <f t="shared" si="39"/>
        <v>418.66666666666669</v>
      </c>
      <c r="P24" s="10">
        <f t="shared" si="39"/>
        <v>760.5333333333333</v>
      </c>
      <c r="Q24" s="10">
        <f t="shared" si="39"/>
        <v>624</v>
      </c>
      <c r="R24" s="10">
        <f t="shared" si="39"/>
        <v>450.90666666666669</v>
      </c>
      <c r="S24" s="10">
        <f t="shared" si="39"/>
        <v>958.13333333333333</v>
      </c>
      <c r="T24" s="3">
        <f t="shared" si="39"/>
        <v>982.5333333333333</v>
      </c>
      <c r="U24" s="2">
        <f t="shared" si="39"/>
        <v>876.5333333333333</v>
      </c>
      <c r="V24" s="10">
        <f t="shared" si="39"/>
        <v>316.8</v>
      </c>
      <c r="W24" s="10">
        <f t="shared" si="39"/>
        <v>443.46666666666664</v>
      </c>
      <c r="X24" s="10">
        <f t="shared" si="39"/>
        <v>996.26666666666665</v>
      </c>
      <c r="Y24" s="10">
        <f t="shared" si="39"/>
        <v>682.4</v>
      </c>
      <c r="Z24" s="10">
        <f t="shared" si="39"/>
        <v>1266.4000000000001</v>
      </c>
      <c r="AA24" s="3">
        <f t="shared" si="39"/>
        <v>614.4</v>
      </c>
      <c r="AB24" s="2">
        <f t="shared" si="39"/>
        <v>1399.2</v>
      </c>
      <c r="AC24" s="10">
        <f t="shared" si="39"/>
        <v>575.20000000000005</v>
      </c>
      <c r="AD24" s="10">
        <f t="shared" si="39"/>
        <v>1296</v>
      </c>
      <c r="AE24" s="10">
        <f t="shared" si="39"/>
        <v>754.13333333333333</v>
      </c>
      <c r="AF24" s="10">
        <f t="shared" si="39"/>
        <v>572.79999999999995</v>
      </c>
      <c r="AG24" s="10">
        <f t="shared" si="39"/>
        <v>196</v>
      </c>
      <c r="AH24" s="10">
        <f t="shared" si="39"/>
        <v>245.73333333333332</v>
      </c>
      <c r="AI24" s="3"/>
      <c r="AK24" s="117">
        <f t="shared" si="31"/>
        <v>22047.440000000002</v>
      </c>
      <c r="AL24" s="110">
        <f t="shared" si="22"/>
        <v>38400</v>
      </c>
      <c r="AM24" s="78">
        <f t="shared" si="32"/>
        <v>0.57415208333333334</v>
      </c>
      <c r="AO24" s="86">
        <f t="shared" si="23"/>
        <v>0</v>
      </c>
      <c r="AP24" s="166">
        <f t="shared" si="24"/>
        <v>0</v>
      </c>
      <c r="AQ24" s="70">
        <f t="shared" si="25"/>
        <v>734.91466666666679</v>
      </c>
      <c r="AR24" s="19">
        <f t="shared" si="33"/>
        <v>1280</v>
      </c>
      <c r="AS24" s="69">
        <f t="shared" si="34"/>
        <v>0.57415208333333345</v>
      </c>
      <c r="AT24" s="19">
        <f t="shared" si="38"/>
        <v>0</v>
      </c>
      <c r="AU24" s="78">
        <f t="shared" si="26"/>
        <v>0</v>
      </c>
      <c r="AV24" s="166">
        <f t="shared" si="27"/>
        <v>1</v>
      </c>
      <c r="AW24" s="117">
        <f t="shared" si="28"/>
        <v>22047.440000000002</v>
      </c>
      <c r="AX24" s="78">
        <f t="shared" si="29"/>
        <v>0.57415208333333334</v>
      </c>
    </row>
    <row r="25" spans="1:50" x14ac:dyDescent="0.25">
      <c r="A25" s="156">
        <v>33</v>
      </c>
      <c r="B25" s="18">
        <f t="shared" si="20"/>
        <v>7</v>
      </c>
      <c r="C25" s="88" t="str">
        <f t="shared" si="20"/>
        <v>FURLA</v>
      </c>
      <c r="D25" s="92" t="str">
        <f t="shared" si="20"/>
        <v>Фурла Київ ТЦ "Гулливер"</v>
      </c>
      <c r="E25" s="10">
        <f t="shared" ref="E25:AH25" si="40">IFERROR(E11/E$31,0)</f>
        <v>0</v>
      </c>
      <c r="F25" s="10">
        <f t="shared" si="40"/>
        <v>563.91999999999996</v>
      </c>
      <c r="G25" s="2">
        <f t="shared" si="40"/>
        <v>2162.1866666666665</v>
      </c>
      <c r="H25" s="10">
        <f t="shared" si="40"/>
        <v>482.53333333333336</v>
      </c>
      <c r="I25" s="10">
        <f t="shared" si="40"/>
        <v>133.84</v>
      </c>
      <c r="J25" s="10">
        <f t="shared" si="40"/>
        <v>328.53333333333336</v>
      </c>
      <c r="K25" s="10">
        <f t="shared" si="40"/>
        <v>0</v>
      </c>
      <c r="L25" s="10">
        <f t="shared" si="40"/>
        <v>498.10666666666668</v>
      </c>
      <c r="M25" s="3">
        <f t="shared" si="40"/>
        <v>489.33333333333331</v>
      </c>
      <c r="N25" s="2">
        <f t="shared" si="40"/>
        <v>513.06666666666672</v>
      </c>
      <c r="O25" s="10">
        <f t="shared" si="40"/>
        <v>572</v>
      </c>
      <c r="P25" s="10">
        <f t="shared" si="40"/>
        <v>141.86666666666667</v>
      </c>
      <c r="Q25" s="10">
        <f t="shared" si="40"/>
        <v>132.80000000000001</v>
      </c>
      <c r="R25" s="10">
        <f t="shared" si="40"/>
        <v>-58.666666666666664</v>
      </c>
      <c r="S25" s="10">
        <f t="shared" si="40"/>
        <v>115.73333333333333</v>
      </c>
      <c r="T25" s="3">
        <f t="shared" si="40"/>
        <v>2028.8666666666666</v>
      </c>
      <c r="U25" s="2">
        <f t="shared" si="40"/>
        <v>0</v>
      </c>
      <c r="V25" s="10">
        <f t="shared" si="40"/>
        <v>134.4</v>
      </c>
      <c r="W25" s="10">
        <f t="shared" si="40"/>
        <v>198.66666666666666</v>
      </c>
      <c r="X25" s="10">
        <f t="shared" si="40"/>
        <v>525.33333333333337</v>
      </c>
      <c r="Y25" s="10">
        <f t="shared" si="40"/>
        <v>482.4</v>
      </c>
      <c r="Z25" s="10">
        <f t="shared" si="40"/>
        <v>613.33333333333337</v>
      </c>
      <c r="AA25" s="3">
        <f t="shared" si="40"/>
        <v>1829.0666666666666</v>
      </c>
      <c r="AB25" s="2">
        <f t="shared" si="40"/>
        <v>461.33333333333331</v>
      </c>
      <c r="AC25" s="10">
        <f t="shared" si="40"/>
        <v>163.19999999999999</v>
      </c>
      <c r="AD25" s="10">
        <f t="shared" si="40"/>
        <v>132.53333333333333</v>
      </c>
      <c r="AE25" s="10">
        <f t="shared" si="40"/>
        <v>437.33333333333331</v>
      </c>
      <c r="AF25" s="10">
        <f t="shared" si="40"/>
        <v>495.73333333333335</v>
      </c>
      <c r="AG25" s="10">
        <f t="shared" si="40"/>
        <v>128.80000000000001</v>
      </c>
      <c r="AH25" s="10">
        <f t="shared" si="40"/>
        <v>405.33333333333331</v>
      </c>
      <c r="AI25" s="3"/>
      <c r="AK25" s="117">
        <f t="shared" si="31"/>
        <v>14111.586666666668</v>
      </c>
      <c r="AL25" s="110">
        <f t="shared" si="22"/>
        <v>26666.666666666668</v>
      </c>
      <c r="AM25" s="78">
        <f t="shared" si="32"/>
        <v>0.52918450000000006</v>
      </c>
      <c r="AO25" s="86">
        <f t="shared" si="23"/>
        <v>0</v>
      </c>
      <c r="AP25" s="166">
        <f t="shared" si="24"/>
        <v>0</v>
      </c>
      <c r="AQ25" s="70">
        <f t="shared" si="25"/>
        <v>470.38622222222227</v>
      </c>
      <c r="AR25" s="19">
        <f t="shared" si="33"/>
        <v>888.88888888888891</v>
      </c>
      <c r="AS25" s="69">
        <f t="shared" si="34"/>
        <v>0.52918450000000006</v>
      </c>
      <c r="AT25" s="19">
        <f t="shared" si="38"/>
        <v>0</v>
      </c>
      <c r="AU25" s="78">
        <f t="shared" si="26"/>
        <v>0</v>
      </c>
      <c r="AV25" s="166">
        <f t="shared" si="27"/>
        <v>1</v>
      </c>
      <c r="AW25" s="117">
        <f t="shared" si="28"/>
        <v>14111.586666666668</v>
      </c>
      <c r="AX25" s="78">
        <f t="shared" si="29"/>
        <v>0.52918450000000006</v>
      </c>
    </row>
    <row r="26" spans="1:50" x14ac:dyDescent="0.25">
      <c r="A26" s="156">
        <v>34</v>
      </c>
      <c r="B26" s="18">
        <f t="shared" si="20"/>
        <v>8</v>
      </c>
      <c r="C26" s="88" t="str">
        <f t="shared" si="20"/>
        <v>DKNY</v>
      </c>
      <c r="D26" s="92" t="str">
        <f t="shared" si="20"/>
        <v>DKNY Київ ТЦ "Океан"</v>
      </c>
      <c r="E26" s="10">
        <f t="shared" ref="E26:AH26" si="41">IFERROR(E12/E$31,0)</f>
        <v>0</v>
      </c>
      <c r="F26" s="10">
        <f t="shared" si="41"/>
        <v>1391.4666666666667</v>
      </c>
      <c r="G26" s="2">
        <f t="shared" si="41"/>
        <v>0</v>
      </c>
      <c r="H26" s="10">
        <f t="shared" si="41"/>
        <v>1588</v>
      </c>
      <c r="I26" s="10">
        <f t="shared" si="41"/>
        <v>1137.3333333333333</v>
      </c>
      <c r="J26" s="10">
        <f t="shared" si="41"/>
        <v>203.46666666666667</v>
      </c>
      <c r="K26" s="10">
        <f t="shared" si="41"/>
        <v>201.86666666666667</v>
      </c>
      <c r="L26" s="10">
        <f t="shared" si="41"/>
        <v>562.66666666666663</v>
      </c>
      <c r="M26" s="3">
        <f t="shared" si="41"/>
        <v>631.73333333333335</v>
      </c>
      <c r="N26" s="2">
        <f t="shared" si="41"/>
        <v>1614.1333333333334</v>
      </c>
      <c r="O26" s="10">
        <f t="shared" si="41"/>
        <v>428.53333333333336</v>
      </c>
      <c r="P26" s="10">
        <f t="shared" si="41"/>
        <v>453.06666666666666</v>
      </c>
      <c r="Q26" s="10">
        <f t="shared" si="41"/>
        <v>374.93333333333334</v>
      </c>
      <c r="R26" s="10">
        <f t="shared" si="41"/>
        <v>248.53333333333333</v>
      </c>
      <c r="S26" s="10">
        <f t="shared" si="41"/>
        <v>470.13333333333333</v>
      </c>
      <c r="T26" s="3">
        <f t="shared" si="41"/>
        <v>1385.3333333333333</v>
      </c>
      <c r="U26" s="2">
        <f t="shared" si="41"/>
        <v>1042.9333333333334</v>
      </c>
      <c r="V26" s="10">
        <f t="shared" si="41"/>
        <v>295.46666666666664</v>
      </c>
      <c r="W26" s="10">
        <f t="shared" si="41"/>
        <v>77.86666666666666</v>
      </c>
      <c r="X26" s="10">
        <f t="shared" si="41"/>
        <v>729.86666666666667</v>
      </c>
      <c r="Y26" s="10">
        <f t="shared" si="41"/>
        <v>306.13333333333333</v>
      </c>
      <c r="Z26" s="10">
        <f t="shared" si="41"/>
        <v>532.79999999999995</v>
      </c>
      <c r="AA26" s="3">
        <f t="shared" si="41"/>
        <v>720.8</v>
      </c>
      <c r="AB26" s="2">
        <f t="shared" si="41"/>
        <v>758.93333333333328</v>
      </c>
      <c r="AC26" s="10">
        <f t="shared" si="41"/>
        <v>902.4</v>
      </c>
      <c r="AD26" s="10">
        <f t="shared" si="41"/>
        <v>139.19999999999999</v>
      </c>
      <c r="AE26" s="10">
        <f t="shared" si="41"/>
        <v>441.06666666666666</v>
      </c>
      <c r="AF26" s="10">
        <f t="shared" si="41"/>
        <v>124.53333333333333</v>
      </c>
      <c r="AG26" s="10">
        <f t="shared" si="41"/>
        <v>506.66666666666669</v>
      </c>
      <c r="AH26" s="10">
        <f t="shared" si="41"/>
        <v>505.6</v>
      </c>
      <c r="AI26" s="3"/>
      <c r="AK26" s="117">
        <f t="shared" si="31"/>
        <v>17775.466666666667</v>
      </c>
      <c r="AL26" s="110">
        <f t="shared" si="22"/>
        <v>26666.666666666668</v>
      </c>
      <c r="AM26" s="78">
        <f t="shared" si="32"/>
        <v>0.66657999999999995</v>
      </c>
      <c r="AO26" s="86">
        <f t="shared" si="23"/>
        <v>0</v>
      </c>
      <c r="AP26" s="166">
        <f t="shared" si="24"/>
        <v>0</v>
      </c>
      <c r="AQ26" s="70">
        <f t="shared" si="25"/>
        <v>592.51555555555558</v>
      </c>
      <c r="AR26" s="19">
        <f t="shared" si="33"/>
        <v>888.88888888888891</v>
      </c>
      <c r="AS26" s="69">
        <f t="shared" si="34"/>
        <v>0.66658000000000006</v>
      </c>
      <c r="AT26" s="19">
        <f t="shared" si="38"/>
        <v>0</v>
      </c>
      <c r="AU26" s="78">
        <f t="shared" si="26"/>
        <v>0</v>
      </c>
      <c r="AV26" s="166">
        <f t="shared" si="27"/>
        <v>1</v>
      </c>
      <c r="AW26" s="117">
        <f t="shared" si="28"/>
        <v>17775.466666666667</v>
      </c>
      <c r="AX26" s="78">
        <f t="shared" si="29"/>
        <v>0.66657999999999995</v>
      </c>
    </row>
    <row r="27" spans="1:50" x14ac:dyDescent="0.25">
      <c r="A27" s="156">
        <v>14</v>
      </c>
      <c r="B27" s="18">
        <f t="shared" si="20"/>
        <v>9</v>
      </c>
      <c r="C27" s="88" t="str">
        <f t="shared" si="20"/>
        <v>U-MIX</v>
      </c>
      <c r="D27" s="92" t="str">
        <f t="shared" si="20"/>
        <v>U-MIX Київ ТЦ "Гулливер"</v>
      </c>
      <c r="E27" s="10">
        <f t="shared" ref="E27:AH28" si="42">IFERROR(E13/E$31,0)</f>
        <v>38.133333333333333</v>
      </c>
      <c r="F27" s="10">
        <f t="shared" si="42"/>
        <v>318.93333333333334</v>
      </c>
      <c r="G27" s="2">
        <f t="shared" si="42"/>
        <v>533.33333333333337</v>
      </c>
      <c r="H27" s="10">
        <f t="shared" si="42"/>
        <v>212</v>
      </c>
      <c r="I27" s="10">
        <f t="shared" si="42"/>
        <v>0</v>
      </c>
      <c r="J27" s="10">
        <f t="shared" si="42"/>
        <v>402.66666666666669</v>
      </c>
      <c r="K27" s="10">
        <f t="shared" si="42"/>
        <v>817.06666666666672</v>
      </c>
      <c r="L27" s="10">
        <f t="shared" si="42"/>
        <v>772</v>
      </c>
      <c r="M27" s="3">
        <f t="shared" si="42"/>
        <v>1073.3333333333333</v>
      </c>
      <c r="N27" s="2">
        <f t="shared" si="42"/>
        <v>101.06666666666666</v>
      </c>
      <c r="O27" s="10">
        <f t="shared" si="42"/>
        <v>283.46666666666664</v>
      </c>
      <c r="P27" s="10">
        <f t="shared" si="42"/>
        <v>317.60000000000002</v>
      </c>
      <c r="Q27" s="10">
        <f t="shared" si="42"/>
        <v>263.46666666666664</v>
      </c>
      <c r="R27" s="10">
        <f t="shared" si="42"/>
        <v>221.6</v>
      </c>
      <c r="S27" s="10">
        <f t="shared" si="42"/>
        <v>58.93333333333333</v>
      </c>
      <c r="T27" s="3">
        <f t="shared" si="42"/>
        <v>474.66666666666669</v>
      </c>
      <c r="U27" s="2">
        <f t="shared" si="42"/>
        <v>612.5333333333333</v>
      </c>
      <c r="V27" s="10">
        <f t="shared" si="42"/>
        <v>370.66666666666669</v>
      </c>
      <c r="W27" s="10">
        <f t="shared" si="42"/>
        <v>217.33333333333334</v>
      </c>
      <c r="X27" s="10">
        <f t="shared" si="42"/>
        <v>209.86666666666667</v>
      </c>
      <c r="Y27" s="10">
        <f t="shared" si="42"/>
        <v>713.33333333333337</v>
      </c>
      <c r="Z27" s="10">
        <f t="shared" si="42"/>
        <v>260.26666666666665</v>
      </c>
      <c r="AA27" s="3">
        <f t="shared" si="42"/>
        <v>97.6</v>
      </c>
      <c r="AB27" s="2">
        <f t="shared" si="42"/>
        <v>144.80000000000001</v>
      </c>
      <c r="AC27" s="10">
        <f t="shared" si="42"/>
        <v>351.2</v>
      </c>
      <c r="AD27" s="10">
        <f t="shared" si="42"/>
        <v>0</v>
      </c>
      <c r="AE27" s="10">
        <f t="shared" si="42"/>
        <v>0</v>
      </c>
      <c r="AF27" s="10">
        <f t="shared" si="42"/>
        <v>0</v>
      </c>
      <c r="AG27" s="10">
        <f t="shared" si="42"/>
        <v>0</v>
      </c>
      <c r="AH27" s="10">
        <f t="shared" si="42"/>
        <v>0</v>
      </c>
      <c r="AI27" s="3"/>
      <c r="AK27" s="117">
        <f t="shared" si="31"/>
        <v>8865.8666666666686</v>
      </c>
      <c r="AL27" s="110">
        <f t="shared" si="22"/>
        <v>11200</v>
      </c>
      <c r="AM27" s="78">
        <f t="shared" si="32"/>
        <v>0.79159523809523824</v>
      </c>
      <c r="AO27" s="86">
        <f t="shared" si="23"/>
        <v>5815.7066666666669</v>
      </c>
      <c r="AP27" s="166">
        <f t="shared" si="24"/>
        <v>1</v>
      </c>
      <c r="AQ27" s="70">
        <f t="shared" si="25"/>
        <v>295.52888888888896</v>
      </c>
      <c r="AR27" s="19">
        <f t="shared" si="33"/>
        <v>373.33333333333331</v>
      </c>
      <c r="AS27" s="69">
        <f t="shared" si="34"/>
        <v>0.79159523809523835</v>
      </c>
      <c r="AT27" s="19">
        <f t="shared" si="38"/>
        <v>193.8568888888889</v>
      </c>
      <c r="AU27" s="78">
        <f t="shared" si="26"/>
        <v>0.52446936801030763</v>
      </c>
      <c r="AV27" s="166">
        <f t="shared" si="27"/>
        <v>1</v>
      </c>
      <c r="AW27" s="117">
        <f t="shared" si="28"/>
        <v>8865.8666666666668</v>
      </c>
      <c r="AX27" s="78">
        <f t="shared" si="29"/>
        <v>0.79159523809523813</v>
      </c>
    </row>
    <row r="28" spans="1:50" x14ac:dyDescent="0.25">
      <c r="A28" s="156">
        <v>98</v>
      </c>
      <c r="B28" s="18">
        <f t="shared" si="20"/>
        <v>10</v>
      </c>
      <c r="C28" s="88" t="str">
        <f t="shared" si="20"/>
        <v>Online</v>
      </c>
      <c r="D28" s="92" t="str">
        <f t="shared" si="20"/>
        <v>Market Places</v>
      </c>
      <c r="E28" s="10">
        <f t="shared" si="42"/>
        <v>77.426666666666662</v>
      </c>
      <c r="F28" s="10">
        <f t="shared" si="42"/>
        <v>0</v>
      </c>
      <c r="G28" s="2">
        <f t="shared" si="42"/>
        <v>0</v>
      </c>
      <c r="H28" s="10">
        <f t="shared" si="42"/>
        <v>245.14666666666668</v>
      </c>
      <c r="I28" s="10">
        <f t="shared" si="42"/>
        <v>80.92</v>
      </c>
      <c r="J28" s="10">
        <f t="shared" si="42"/>
        <v>177.49333333333334</v>
      </c>
      <c r="K28" s="10">
        <f t="shared" si="42"/>
        <v>0</v>
      </c>
      <c r="L28" s="10">
        <f t="shared" si="42"/>
        <v>0</v>
      </c>
      <c r="M28" s="3">
        <f t="shared" si="42"/>
        <v>52.36</v>
      </c>
      <c r="N28" s="2">
        <f t="shared" si="42"/>
        <v>0</v>
      </c>
      <c r="O28" s="10">
        <f t="shared" si="42"/>
        <v>39.840000000000003</v>
      </c>
      <c r="P28" s="10">
        <f t="shared" si="42"/>
        <v>0</v>
      </c>
      <c r="Q28" s="10">
        <f t="shared" si="42"/>
        <v>38.986666666666665</v>
      </c>
      <c r="R28" s="10">
        <f t="shared" si="42"/>
        <v>178.56</v>
      </c>
      <c r="S28" s="10">
        <f t="shared" si="42"/>
        <v>0</v>
      </c>
      <c r="T28" s="3">
        <f t="shared" si="42"/>
        <v>-230.77333333333334</v>
      </c>
      <c r="U28" s="2">
        <f t="shared" si="42"/>
        <v>0</v>
      </c>
      <c r="V28" s="10">
        <f t="shared" si="42"/>
        <v>81.426666666666662</v>
      </c>
      <c r="W28" s="10">
        <f t="shared" si="42"/>
        <v>63.466666666666669</v>
      </c>
      <c r="X28" s="10">
        <f t="shared" si="42"/>
        <v>85.68</v>
      </c>
      <c r="Y28" s="10">
        <f t="shared" si="42"/>
        <v>593.84</v>
      </c>
      <c r="Z28" s="10">
        <f t="shared" si="42"/>
        <v>119.04</v>
      </c>
      <c r="AA28" s="3">
        <f t="shared" si="42"/>
        <v>128.16</v>
      </c>
      <c r="AB28" s="2">
        <f t="shared" si="42"/>
        <v>0</v>
      </c>
      <c r="AC28" s="10">
        <f t="shared" si="42"/>
        <v>-27.4</v>
      </c>
      <c r="AD28" s="10">
        <f t="shared" si="42"/>
        <v>368.84</v>
      </c>
      <c r="AE28" s="10">
        <f t="shared" si="42"/>
        <v>419.04</v>
      </c>
      <c r="AF28" s="10">
        <f t="shared" si="42"/>
        <v>68.64</v>
      </c>
      <c r="AG28" s="10">
        <f t="shared" si="42"/>
        <v>137.28</v>
      </c>
      <c r="AH28" s="10">
        <f t="shared" si="42"/>
        <v>0</v>
      </c>
      <c r="AI28" s="3"/>
      <c r="AK28" s="117">
        <f t="shared" ref="AK28" si="43">SUM(E28:AI28)</f>
        <v>2697.9733333333334</v>
      </c>
      <c r="AL28" s="110">
        <f t="shared" si="22"/>
        <v>2697.9733333333334</v>
      </c>
      <c r="AM28" s="78">
        <f t="shared" ref="AM28" si="44">IF(AL28&lt;&gt;0,AK28/AL28,0)</f>
        <v>1</v>
      </c>
      <c r="AO28" s="86">
        <f t="shared" si="23"/>
        <v>1785.5333333333333</v>
      </c>
      <c r="AP28" s="166">
        <f t="shared" si="24"/>
        <v>1</v>
      </c>
      <c r="AQ28" s="70">
        <f t="shared" ref="AQ28" si="45">AVERAGE(E28:AI28)</f>
        <v>89.932444444444442</v>
      </c>
      <c r="AR28" s="19">
        <f t="shared" ref="AR28" si="46">AL28/$AR$2</f>
        <v>89.932444444444442</v>
      </c>
      <c r="AS28" s="69">
        <f t="shared" ref="AS28" si="47">IF(AR28&lt;&gt;0,AQ28/AR28,0)</f>
        <v>1</v>
      </c>
      <c r="AT28" s="19">
        <f t="shared" ref="AT28" si="48">AO28/$AR$2</f>
        <v>59.517777777777773</v>
      </c>
      <c r="AU28" s="78">
        <f t="shared" si="26"/>
        <v>0.51101818317589509</v>
      </c>
      <c r="AV28" s="166">
        <f t="shared" si="27"/>
        <v>1</v>
      </c>
      <c r="AW28" s="117">
        <f t="shared" si="28"/>
        <v>2697.9733333333334</v>
      </c>
      <c r="AX28" s="78">
        <f t="shared" ref="AX28" si="49">IF(AL28&lt;&gt;0,AW28/AL28,0)</f>
        <v>1</v>
      </c>
    </row>
    <row r="29" spans="1:50" x14ac:dyDescent="0.25">
      <c r="B29" s="109"/>
      <c r="C29" s="89"/>
      <c r="D29" s="68"/>
      <c r="E29" s="105"/>
      <c r="F29" s="105"/>
      <c r="G29" s="106"/>
      <c r="H29" s="105"/>
      <c r="I29" s="105"/>
      <c r="J29" s="105"/>
      <c r="K29" s="105"/>
      <c r="L29" s="105"/>
      <c r="M29" s="107"/>
      <c r="N29" s="106"/>
      <c r="O29" s="105"/>
      <c r="P29" s="105"/>
      <c r="Q29" s="105"/>
      <c r="R29" s="105"/>
      <c r="S29" s="105"/>
      <c r="T29" s="107"/>
      <c r="U29" s="106"/>
      <c r="V29" s="105"/>
      <c r="W29" s="105"/>
      <c r="X29" s="105"/>
      <c r="Y29" s="105"/>
      <c r="Z29" s="105"/>
      <c r="AA29" s="107"/>
      <c r="AB29" s="106"/>
      <c r="AC29" s="105"/>
      <c r="AD29" s="105"/>
      <c r="AE29" s="105"/>
      <c r="AF29" s="105"/>
      <c r="AG29" s="105"/>
      <c r="AH29" s="105"/>
      <c r="AI29" s="107"/>
      <c r="AK29" s="118"/>
      <c r="AL29" s="111"/>
      <c r="AM29" s="79"/>
      <c r="AO29" s="86"/>
      <c r="AQ29" s="67"/>
      <c r="AR29" s="20"/>
      <c r="AS29" s="21"/>
      <c r="AT29" s="20"/>
      <c r="AU29" s="79"/>
      <c r="AW29" s="118"/>
      <c r="AX29" s="79"/>
    </row>
    <row r="30" spans="1:50" ht="15.75" thickBot="1" x14ac:dyDescent="0.3">
      <c r="B30" s="18"/>
      <c r="C30" s="88"/>
      <c r="D30" s="93" t="s">
        <v>311</v>
      </c>
      <c r="E30" s="22">
        <f t="shared" ref="E30:AH30" si="50">SUM(E19:E29)</f>
        <v>2401.4266666666667</v>
      </c>
      <c r="F30" s="103">
        <f t="shared" si="50"/>
        <v>9931.3333333333339</v>
      </c>
      <c r="G30" s="104">
        <f t="shared" si="50"/>
        <v>7736.3199999999988</v>
      </c>
      <c r="H30" s="22">
        <f t="shared" si="50"/>
        <v>4677.0133333333333</v>
      </c>
      <c r="I30" s="22">
        <f t="shared" si="50"/>
        <v>3826.4933333333338</v>
      </c>
      <c r="J30" s="22">
        <f t="shared" si="50"/>
        <v>3698.0266666666666</v>
      </c>
      <c r="K30" s="22">
        <f t="shared" si="50"/>
        <v>3789.8666666666668</v>
      </c>
      <c r="L30" s="22">
        <f t="shared" si="50"/>
        <v>4364.5066666666662</v>
      </c>
      <c r="M30" s="103">
        <f t="shared" si="50"/>
        <v>4606.4933333333329</v>
      </c>
      <c r="N30" s="104">
        <f t="shared" si="50"/>
        <v>8410.0266666666666</v>
      </c>
      <c r="O30" s="22">
        <f t="shared" si="50"/>
        <v>4431.5733333333328</v>
      </c>
      <c r="P30" s="22">
        <f t="shared" si="50"/>
        <v>3757.6</v>
      </c>
      <c r="Q30" s="22">
        <f t="shared" si="50"/>
        <v>2438.7199999999998</v>
      </c>
      <c r="R30" s="22">
        <f t="shared" si="50"/>
        <v>2771.0666666666666</v>
      </c>
      <c r="S30" s="22">
        <f t="shared" si="50"/>
        <v>3959.0133333333329</v>
      </c>
      <c r="T30" s="103">
        <f t="shared" si="50"/>
        <v>6525.7999999999993</v>
      </c>
      <c r="U30" s="104">
        <f t="shared" si="50"/>
        <v>5257.0666666666657</v>
      </c>
      <c r="V30" s="22">
        <f t="shared" si="50"/>
        <v>2843.6266666666666</v>
      </c>
      <c r="W30" s="22">
        <f t="shared" si="50"/>
        <v>2224.2666666666669</v>
      </c>
      <c r="X30" s="22">
        <f t="shared" si="50"/>
        <v>4472.7466666666669</v>
      </c>
      <c r="Y30" s="22">
        <f t="shared" si="50"/>
        <v>5288.5066666666662</v>
      </c>
      <c r="Z30" s="22">
        <f t="shared" si="50"/>
        <v>3822.7733333333326</v>
      </c>
      <c r="AA30" s="103">
        <f t="shared" si="50"/>
        <v>9215.6266666666652</v>
      </c>
      <c r="AB30" s="104">
        <f t="shared" si="50"/>
        <v>4981.6000000000004</v>
      </c>
      <c r="AC30" s="22">
        <f t="shared" si="50"/>
        <v>3187.2666666666664</v>
      </c>
      <c r="AD30" s="22">
        <f t="shared" si="50"/>
        <v>2360.04</v>
      </c>
      <c r="AE30" s="22">
        <f t="shared" si="50"/>
        <v>4361.9733333333334</v>
      </c>
      <c r="AF30" s="22">
        <f t="shared" si="50"/>
        <v>3171.3066666666664</v>
      </c>
      <c r="AG30" s="22">
        <f t="shared" si="50"/>
        <v>2711.28</v>
      </c>
      <c r="AH30" s="22">
        <f t="shared" si="50"/>
        <v>3641.5066666666667</v>
      </c>
      <c r="AI30" s="103"/>
      <c r="AK30" s="119">
        <f>SUM(AK19:AK29)</f>
        <v>134864.86666666667</v>
      </c>
      <c r="AL30" s="112">
        <f>SUM(AL19:AL29)</f>
        <v>212031.30666666664</v>
      </c>
      <c r="AM30" s="80">
        <f>IF(AL30&lt;&gt;0,AK30/AL30,0)</f>
        <v>0.63606110242336544</v>
      </c>
      <c r="AO30" s="122">
        <f>SUM(AO19:AO27)</f>
        <v>86206.813333333339</v>
      </c>
      <c r="AQ30" s="113">
        <f>AVERAGE(E30:AI30)</f>
        <v>4495.4955555555543</v>
      </c>
      <c r="AR30" s="114">
        <f>AL30/$AR$2</f>
        <v>7067.7102222222211</v>
      </c>
      <c r="AS30" s="115">
        <f>IF(AR30&lt;&gt;0,AQ30/AR30,0)</f>
        <v>0.63606110242336533</v>
      </c>
      <c r="AT30" s="114">
        <f t="shared" ref="AT30" si="51">AO30/$AR$2</f>
        <v>2873.5604444444448</v>
      </c>
      <c r="AU30" s="80">
        <f>IFERROR(SUMPRODUCT($AP19:$AP28,$AV19:$AV28,AW19:AW28)/SUMPRODUCT($AP19:$AP28,$AV19:$AV28,AO19:AO28)-1,0)</f>
        <v>-0.45766025711933134</v>
      </c>
      <c r="AW30" s="119">
        <f>SUM(AW19:AW29)</f>
        <v>134864.86666666667</v>
      </c>
      <c r="AX30" s="80">
        <f>IF(AL30&lt;&gt;0,AW30/AL30,0)</f>
        <v>0.63606110242336544</v>
      </c>
    </row>
    <row r="31" spans="1:50" ht="15.75" thickBot="1" x14ac:dyDescent="0.3">
      <c r="B31" s="23"/>
      <c r="C31" s="94"/>
      <c r="D31" s="95" t="str">
        <f>B2</f>
        <v xml:space="preserve">USD rate : </v>
      </c>
      <c r="E31" s="11">
        <f t="shared" ref="E31:AH31" si="52">$C$2</f>
        <v>37.5</v>
      </c>
      <c r="F31" s="13">
        <f t="shared" si="52"/>
        <v>37.5</v>
      </c>
      <c r="G31" s="87">
        <f t="shared" si="52"/>
        <v>37.5</v>
      </c>
      <c r="H31" s="12">
        <f t="shared" si="52"/>
        <v>37.5</v>
      </c>
      <c r="I31" s="12">
        <f t="shared" si="52"/>
        <v>37.5</v>
      </c>
      <c r="J31" s="12">
        <f t="shared" si="52"/>
        <v>37.5</v>
      </c>
      <c r="K31" s="12">
        <f t="shared" si="52"/>
        <v>37.5</v>
      </c>
      <c r="L31" s="12">
        <f t="shared" si="52"/>
        <v>37.5</v>
      </c>
      <c r="M31" s="13">
        <f t="shared" si="52"/>
        <v>37.5</v>
      </c>
      <c r="N31" s="87">
        <f t="shared" si="52"/>
        <v>37.5</v>
      </c>
      <c r="O31" s="12">
        <f t="shared" si="52"/>
        <v>37.5</v>
      </c>
      <c r="P31" s="12">
        <f t="shared" si="52"/>
        <v>37.5</v>
      </c>
      <c r="Q31" s="12">
        <f t="shared" si="52"/>
        <v>37.5</v>
      </c>
      <c r="R31" s="12">
        <f t="shared" si="52"/>
        <v>37.5</v>
      </c>
      <c r="S31" s="12">
        <f t="shared" si="52"/>
        <v>37.5</v>
      </c>
      <c r="T31" s="13">
        <f t="shared" si="52"/>
        <v>37.5</v>
      </c>
      <c r="U31" s="87">
        <f t="shared" si="52"/>
        <v>37.5</v>
      </c>
      <c r="V31" s="12">
        <f t="shared" si="52"/>
        <v>37.5</v>
      </c>
      <c r="W31" s="12">
        <f t="shared" si="52"/>
        <v>37.5</v>
      </c>
      <c r="X31" s="12">
        <f t="shared" si="52"/>
        <v>37.5</v>
      </c>
      <c r="Y31" s="12">
        <f t="shared" si="52"/>
        <v>37.5</v>
      </c>
      <c r="Z31" s="12">
        <f t="shared" si="52"/>
        <v>37.5</v>
      </c>
      <c r="AA31" s="13">
        <f t="shared" si="52"/>
        <v>37.5</v>
      </c>
      <c r="AB31" s="87">
        <f t="shared" si="52"/>
        <v>37.5</v>
      </c>
      <c r="AC31" s="12">
        <f t="shared" si="52"/>
        <v>37.5</v>
      </c>
      <c r="AD31" s="12">
        <f t="shared" si="52"/>
        <v>37.5</v>
      </c>
      <c r="AE31" s="12">
        <f t="shared" si="52"/>
        <v>37.5</v>
      </c>
      <c r="AF31" s="12">
        <f t="shared" si="52"/>
        <v>37.5</v>
      </c>
      <c r="AG31" s="12">
        <f t="shared" si="52"/>
        <v>37.5</v>
      </c>
      <c r="AH31" s="12">
        <f t="shared" si="52"/>
        <v>37.5</v>
      </c>
      <c r="AI31" s="13"/>
      <c r="AK31" s="24"/>
      <c r="AL31" s="121">
        <f>$C$2</f>
        <v>37.5</v>
      </c>
      <c r="AO31" s="121">
        <f t="shared" ref="AO31" si="53">$C$2</f>
        <v>37.5</v>
      </c>
    </row>
    <row r="32" spans="1:50" ht="11.45" customHeight="1" x14ac:dyDescent="0.25"/>
    <row r="33" spans="2:50" x14ac:dyDescent="0.25">
      <c r="D33" s="116" t="s">
        <v>271</v>
      </c>
    </row>
    <row r="34" spans="2:50" ht="8.4499999999999993" customHeight="1" thickBot="1" x14ac:dyDescent="0.3"/>
    <row r="35" spans="2:50" ht="15.75" thickBot="1" x14ac:dyDescent="0.3">
      <c r="B35" s="25"/>
      <c r="C35" s="25"/>
      <c r="D35" s="26"/>
      <c r="E35" s="27">
        <f t="shared" ref="E35:AH35" si="54">E4</f>
        <v>1</v>
      </c>
      <c r="F35" s="28">
        <f t="shared" si="54"/>
        <v>2</v>
      </c>
      <c r="G35" s="29">
        <f t="shared" si="54"/>
        <v>3</v>
      </c>
      <c r="H35" s="30">
        <f t="shared" si="54"/>
        <v>4</v>
      </c>
      <c r="I35" s="30">
        <f t="shared" si="54"/>
        <v>5</v>
      </c>
      <c r="J35" s="30">
        <f t="shared" si="54"/>
        <v>6</v>
      </c>
      <c r="K35" s="30">
        <f t="shared" si="54"/>
        <v>7</v>
      </c>
      <c r="L35" s="30">
        <f t="shared" si="54"/>
        <v>8</v>
      </c>
      <c r="M35" s="31">
        <f t="shared" si="54"/>
        <v>9</v>
      </c>
      <c r="N35" s="29">
        <f t="shared" si="54"/>
        <v>10</v>
      </c>
      <c r="O35" s="30">
        <f t="shared" si="54"/>
        <v>11</v>
      </c>
      <c r="P35" s="30">
        <f t="shared" si="54"/>
        <v>12</v>
      </c>
      <c r="Q35" s="30">
        <f t="shared" si="54"/>
        <v>13</v>
      </c>
      <c r="R35" s="30">
        <f t="shared" si="54"/>
        <v>14</v>
      </c>
      <c r="S35" s="30">
        <f t="shared" si="54"/>
        <v>15</v>
      </c>
      <c r="T35" s="31">
        <f t="shared" si="54"/>
        <v>16</v>
      </c>
      <c r="U35" s="29">
        <f t="shared" si="54"/>
        <v>17</v>
      </c>
      <c r="V35" s="30">
        <f t="shared" si="54"/>
        <v>18</v>
      </c>
      <c r="W35" s="30">
        <f t="shared" si="54"/>
        <v>19</v>
      </c>
      <c r="X35" s="30">
        <f t="shared" si="54"/>
        <v>20</v>
      </c>
      <c r="Y35" s="30">
        <f t="shared" si="54"/>
        <v>21</v>
      </c>
      <c r="Z35" s="30">
        <f t="shared" si="54"/>
        <v>22</v>
      </c>
      <c r="AA35" s="31">
        <f t="shared" si="54"/>
        <v>23</v>
      </c>
      <c r="AB35" s="29">
        <f t="shared" si="54"/>
        <v>24</v>
      </c>
      <c r="AC35" s="30">
        <f t="shared" si="54"/>
        <v>25</v>
      </c>
      <c r="AD35" s="30">
        <f t="shared" si="54"/>
        <v>26</v>
      </c>
      <c r="AE35" s="30">
        <f t="shared" si="54"/>
        <v>27</v>
      </c>
      <c r="AF35" s="30">
        <f t="shared" si="54"/>
        <v>28</v>
      </c>
      <c r="AG35" s="30">
        <f t="shared" si="54"/>
        <v>29</v>
      </c>
      <c r="AH35" s="30">
        <f t="shared" si="54"/>
        <v>30</v>
      </c>
      <c r="AI35" s="32"/>
      <c r="AJ35" s="35"/>
      <c r="AK35" s="144" t="s">
        <v>468</v>
      </c>
      <c r="AL35" s="34"/>
      <c r="AM35" s="35"/>
      <c r="AN35" s="35"/>
      <c r="AO35" s="33"/>
      <c r="AP35" s="35"/>
      <c r="AQ35" s="34"/>
      <c r="AR35" s="33"/>
      <c r="AS35" s="36"/>
      <c r="AT35" s="34"/>
      <c r="AU35" s="34"/>
      <c r="AV35" s="35"/>
      <c r="AW35" s="33"/>
      <c r="AX35" s="76"/>
    </row>
    <row r="36" spans="2:50" x14ac:dyDescent="0.25">
      <c r="B36" s="25"/>
      <c r="C36" s="25"/>
      <c r="D36" s="38" t="s">
        <v>8</v>
      </c>
      <c r="E36" s="39">
        <f t="shared" ref="E36:N40" si="55">IFERROR(SUMIF($C$19:$C$29,$D36,E$19:E$29)/E$30,0)</f>
        <v>0.5984220491152481</v>
      </c>
      <c r="F36" s="40">
        <f t="shared" si="55"/>
        <v>0.70668725246693964</v>
      </c>
      <c r="G36" s="39">
        <f t="shared" si="55"/>
        <v>0.56595383851753811</v>
      </c>
      <c r="H36" s="41">
        <f t="shared" si="55"/>
        <v>0.39643533194973429</v>
      </c>
      <c r="I36" s="41">
        <f t="shared" si="55"/>
        <v>0.45381846564478528</v>
      </c>
      <c r="J36" s="41">
        <f t="shared" si="55"/>
        <v>0.59397444402780586</v>
      </c>
      <c r="K36" s="41">
        <f t="shared" si="55"/>
        <v>0.39881790036588799</v>
      </c>
      <c r="L36" s="41">
        <f t="shared" si="55"/>
        <v>0.58007319651247335</v>
      </c>
      <c r="M36" s="40">
        <f t="shared" si="55"/>
        <v>0.25558125197185427</v>
      </c>
      <c r="N36" s="39">
        <f t="shared" si="55"/>
        <v>0.54441682309370398</v>
      </c>
      <c r="O36" s="41">
        <f t="shared" ref="O36:X40" si="56">IFERROR(SUMIF($C$19:$C$29,$D36,O$19:O$29)/O$30,0)</f>
        <v>0.60679728493717811</v>
      </c>
      <c r="P36" s="41">
        <f t="shared" si="56"/>
        <v>0.55475125966929251</v>
      </c>
      <c r="Q36" s="41">
        <f t="shared" si="56"/>
        <v>0.41191007304378258</v>
      </c>
      <c r="R36" s="41">
        <f t="shared" si="56"/>
        <v>0.62435644517153444</v>
      </c>
      <c r="S36" s="41">
        <f t="shared" si="56"/>
        <v>0.59511797552252077</v>
      </c>
      <c r="T36" s="40">
        <f t="shared" si="56"/>
        <v>0.28888003514256233</v>
      </c>
      <c r="U36" s="39">
        <f t="shared" si="56"/>
        <v>0.51836258496499954</v>
      </c>
      <c r="V36" s="41">
        <f t="shared" si="56"/>
        <v>0.57843973892494094</v>
      </c>
      <c r="W36" s="41">
        <f t="shared" si="56"/>
        <v>0.55005395036566351</v>
      </c>
      <c r="X36" s="41">
        <f t="shared" si="56"/>
        <v>0.43054826862539347</v>
      </c>
      <c r="Y36" s="41">
        <f t="shared" ref="Y36:AH40" si="57">IFERROR(SUMIF($C$19:$C$29,$D36,Y$19:Y$29)/Y$30,0)</f>
        <v>0.47468976749580222</v>
      </c>
      <c r="Z36" s="41">
        <f t="shared" si="57"/>
        <v>0.26968204584455263</v>
      </c>
      <c r="AA36" s="40">
        <f t="shared" si="57"/>
        <v>0.63214366322709847</v>
      </c>
      <c r="AB36" s="39">
        <f t="shared" si="57"/>
        <v>0.44510465178523634</v>
      </c>
      <c r="AC36" s="41">
        <f t="shared" si="57"/>
        <v>0.38360978058524542</v>
      </c>
      <c r="AD36" s="41">
        <f t="shared" si="57"/>
        <v>0.17943198702846846</v>
      </c>
      <c r="AE36" s="41">
        <f t="shared" si="57"/>
        <v>0.5296685292283615</v>
      </c>
      <c r="AF36" s="41">
        <f t="shared" si="57"/>
        <v>0.60214927180384104</v>
      </c>
      <c r="AG36" s="41">
        <f t="shared" si="57"/>
        <v>0.64269766801412365</v>
      </c>
      <c r="AH36" s="41">
        <f t="shared" si="57"/>
        <v>0.68236590715198475</v>
      </c>
      <c r="AI36" s="42"/>
      <c r="AJ36" s="44"/>
      <c r="AK36" s="145">
        <f>IFERROR(SUMIF($C$19:$C$29,$D36,AK$19:AK$29)/AK$30,0)</f>
        <v>0.51434102185249131</v>
      </c>
      <c r="AL36" s="43"/>
      <c r="AM36" s="44"/>
      <c r="AN36" s="44"/>
      <c r="AO36" s="43"/>
      <c r="AP36" s="37"/>
      <c r="AQ36" s="43"/>
      <c r="AR36" s="43"/>
      <c r="AS36" s="44"/>
      <c r="AT36" s="43"/>
      <c r="AU36" s="43"/>
      <c r="AV36" s="44"/>
      <c r="AW36" s="43"/>
      <c r="AX36" s="81"/>
    </row>
    <row r="37" spans="2:50" x14ac:dyDescent="0.25">
      <c r="B37" s="25"/>
      <c r="C37" s="25"/>
      <c r="D37" s="45" t="s">
        <v>272</v>
      </c>
      <c r="E37" s="46">
        <f t="shared" si="55"/>
        <v>0.35345655638037388</v>
      </c>
      <c r="F37" s="47">
        <f t="shared" si="55"/>
        <v>0.12109015237967374</v>
      </c>
      <c r="G37" s="46">
        <f t="shared" si="55"/>
        <v>0.36510726891683215</v>
      </c>
      <c r="H37" s="48">
        <f t="shared" si="55"/>
        <v>0.16628845759116931</v>
      </c>
      <c r="I37" s="48">
        <f t="shared" si="55"/>
        <v>0.22780822824727251</v>
      </c>
      <c r="J37" s="48">
        <f t="shared" si="55"/>
        <v>0.19412154951109059</v>
      </c>
      <c r="K37" s="48">
        <f t="shared" si="55"/>
        <v>0.33232479594708697</v>
      </c>
      <c r="L37" s="48">
        <f t="shared" si="55"/>
        <v>0.11412668251165464</v>
      </c>
      <c r="M37" s="47">
        <f t="shared" si="55"/>
        <v>0.3629080110105446</v>
      </c>
      <c r="N37" s="46">
        <f t="shared" si="55"/>
        <v>0.25163614225559333</v>
      </c>
      <c r="O37" s="48">
        <f t="shared" si="56"/>
        <v>0.22354739325085451</v>
      </c>
      <c r="P37" s="48">
        <f t="shared" si="56"/>
        <v>0.24015328933361721</v>
      </c>
      <c r="Q37" s="48">
        <f t="shared" si="56"/>
        <v>0.31032672877575124</v>
      </c>
      <c r="R37" s="48">
        <f t="shared" si="56"/>
        <v>0.14154838088822597</v>
      </c>
      <c r="S37" s="48">
        <f t="shared" si="56"/>
        <v>0.27124603436546479</v>
      </c>
      <c r="T37" s="47">
        <f t="shared" si="56"/>
        <v>0.46146066382665729</v>
      </c>
      <c r="U37" s="46">
        <f t="shared" si="56"/>
        <v>0.16673430049710869</v>
      </c>
      <c r="V37" s="48">
        <f t="shared" si="56"/>
        <v>0.15867061780261826</v>
      </c>
      <c r="W37" s="48">
        <f t="shared" si="56"/>
        <v>0.28869440115094108</v>
      </c>
      <c r="X37" s="48">
        <f t="shared" si="56"/>
        <v>0.34019364685681575</v>
      </c>
      <c r="Y37" s="48">
        <f t="shared" si="57"/>
        <v>0.2202512114320867</v>
      </c>
      <c r="Z37" s="48">
        <f t="shared" si="57"/>
        <v>0.49171979854067571</v>
      </c>
      <c r="AA37" s="47">
        <f t="shared" si="57"/>
        <v>0.26514384263251412</v>
      </c>
      <c r="AB37" s="46">
        <f t="shared" si="57"/>
        <v>0.37348107703013755</v>
      </c>
      <c r="AC37" s="48">
        <f t="shared" si="57"/>
        <v>0.23167186094668374</v>
      </c>
      <c r="AD37" s="48">
        <f t="shared" si="57"/>
        <v>0.60530047513318985</v>
      </c>
      <c r="AE37" s="48">
        <f t="shared" si="57"/>
        <v>0.27314854438969521</v>
      </c>
      <c r="AF37" s="48">
        <f t="shared" si="57"/>
        <v>0.33693787629074035</v>
      </c>
      <c r="AG37" s="48">
        <f t="shared" si="57"/>
        <v>0.11979581599834764</v>
      </c>
      <c r="AH37" s="48">
        <f t="shared" si="57"/>
        <v>0.17879046402038715</v>
      </c>
      <c r="AI37" s="49"/>
      <c r="AJ37" s="44"/>
      <c r="AK37" s="146">
        <f>IFERROR(SUMIF($C$19:$C$29,$D37,AK$19:AK$29)/AK$30,0)</f>
        <v>0.26811301979808927</v>
      </c>
      <c r="AL37" s="43"/>
      <c r="AM37" s="44"/>
      <c r="AN37" s="44"/>
      <c r="AO37" s="43"/>
      <c r="AP37" s="37"/>
      <c r="AQ37" s="43"/>
      <c r="AR37" s="43"/>
      <c r="AS37" s="44"/>
      <c r="AT37" s="43"/>
      <c r="AU37" s="43"/>
      <c r="AV37" s="44"/>
      <c r="AW37" s="43"/>
      <c r="AX37" s="81"/>
    </row>
    <row r="38" spans="2:50" x14ac:dyDescent="0.25">
      <c r="B38" s="25"/>
      <c r="C38" s="25"/>
      <c r="D38" s="45" t="s">
        <v>12</v>
      </c>
      <c r="E38" s="46">
        <f t="shared" si="55"/>
        <v>0</v>
      </c>
      <c r="F38" s="47">
        <f t="shared" si="55"/>
        <v>0.14010874672752902</v>
      </c>
      <c r="G38" s="46">
        <f t="shared" si="55"/>
        <v>0</v>
      </c>
      <c r="H38" s="48">
        <f t="shared" si="55"/>
        <v>0.33953292129450136</v>
      </c>
      <c r="I38" s="48">
        <f t="shared" si="55"/>
        <v>0.29722600675291905</v>
      </c>
      <c r="J38" s="48">
        <f t="shared" si="55"/>
        <v>5.5020335169748191E-2</v>
      </c>
      <c r="K38" s="48">
        <f t="shared" si="55"/>
        <v>5.3264846608499859E-2</v>
      </c>
      <c r="L38" s="48">
        <f t="shared" si="55"/>
        <v>0.12891873231949849</v>
      </c>
      <c r="M38" s="47">
        <f t="shared" si="55"/>
        <v>0.13713974766054876</v>
      </c>
      <c r="N38" s="46">
        <f t="shared" si="55"/>
        <v>0.19192963319973619</v>
      </c>
      <c r="O38" s="48">
        <f t="shared" si="56"/>
        <v>9.670004332547058E-2</v>
      </c>
      <c r="P38" s="48">
        <f t="shared" si="56"/>
        <v>0.12057341565538288</v>
      </c>
      <c r="Q38" s="48">
        <f t="shared" si="56"/>
        <v>0.1537418536500022</v>
      </c>
      <c r="R38" s="48">
        <f t="shared" si="56"/>
        <v>8.968868786989366E-2</v>
      </c>
      <c r="S38" s="48">
        <f t="shared" si="56"/>
        <v>0.11875012629409348</v>
      </c>
      <c r="T38" s="47">
        <f t="shared" si="56"/>
        <v>0.21228559461419802</v>
      </c>
      <c r="U38" s="46">
        <f t="shared" si="56"/>
        <v>0.19838693314395867</v>
      </c>
      <c r="V38" s="48">
        <f t="shared" si="56"/>
        <v>0.10390487265088713</v>
      </c>
      <c r="W38" s="48">
        <f t="shared" si="56"/>
        <v>3.5007792830595845E-2</v>
      </c>
      <c r="X38" s="48">
        <f t="shared" si="56"/>
        <v>0.16318086425641515</v>
      </c>
      <c r="Y38" s="48">
        <f t="shared" si="57"/>
        <v>5.7886536337920222E-2</v>
      </c>
      <c r="Z38" s="48">
        <f t="shared" si="57"/>
        <v>0.13937525287051636</v>
      </c>
      <c r="AA38" s="47">
        <f t="shared" si="57"/>
        <v>7.8214973986214728E-2</v>
      </c>
      <c r="AB38" s="46">
        <f t="shared" si="57"/>
        <v>0.15234730474813979</v>
      </c>
      <c r="AC38" s="48">
        <f t="shared" si="57"/>
        <v>0.28312660796084421</v>
      </c>
      <c r="AD38" s="48">
        <f t="shared" si="57"/>
        <v>5.8982051151675388E-2</v>
      </c>
      <c r="AE38" s="48">
        <f t="shared" si="57"/>
        <v>0.10111631432868304</v>
      </c>
      <c r="AF38" s="48">
        <f t="shared" si="57"/>
        <v>3.9268776697722919E-2</v>
      </c>
      <c r="AG38" s="48">
        <f t="shared" si="57"/>
        <v>0.18687360459512359</v>
      </c>
      <c r="AH38" s="48">
        <f t="shared" si="57"/>
        <v>0.13884362882762813</v>
      </c>
      <c r="AI38" s="49"/>
      <c r="AJ38" s="44"/>
      <c r="AK38" s="146">
        <f>IFERROR(SUMIF($C$19:$C$29,$D38,AK$19:AK$29)/AK$30,0)</f>
        <v>0.13180205568734729</v>
      </c>
      <c r="AL38" s="43"/>
      <c r="AM38" s="44"/>
      <c r="AN38" s="44"/>
      <c r="AO38" s="43"/>
      <c r="AP38" s="37"/>
      <c r="AQ38" s="43"/>
      <c r="AR38" s="43"/>
      <c r="AS38" s="44"/>
      <c r="AT38" s="43"/>
      <c r="AU38" s="43"/>
      <c r="AV38" s="44"/>
      <c r="AW38" s="43"/>
      <c r="AX38" s="81"/>
    </row>
    <row r="39" spans="2:50" x14ac:dyDescent="0.25">
      <c r="B39" s="25"/>
      <c r="C39" s="25"/>
      <c r="D39" s="45" t="s">
        <v>10</v>
      </c>
      <c r="E39" s="46">
        <f t="shared" si="55"/>
        <v>1.5879449438389402E-2</v>
      </c>
      <c r="F39" s="47">
        <f t="shared" si="55"/>
        <v>3.2113848425857551E-2</v>
      </c>
      <c r="G39" s="46">
        <f t="shared" si="55"/>
        <v>6.8938892565629836E-2</v>
      </c>
      <c r="H39" s="48">
        <f t="shared" si="55"/>
        <v>4.5328072616142495E-2</v>
      </c>
      <c r="I39" s="48">
        <f t="shared" si="55"/>
        <v>0</v>
      </c>
      <c r="J39" s="48">
        <f t="shared" si="55"/>
        <v>0.10888690184314517</v>
      </c>
      <c r="K39" s="48">
        <f t="shared" si="55"/>
        <v>0.2155924570785252</v>
      </c>
      <c r="L39" s="48">
        <f t="shared" si="55"/>
        <v>0.17688138865637354</v>
      </c>
      <c r="M39" s="47">
        <f t="shared" si="55"/>
        <v>0.23300442563685464</v>
      </c>
      <c r="N39" s="46">
        <f t="shared" si="55"/>
        <v>1.2017401450966464E-2</v>
      </c>
      <c r="O39" s="48">
        <f t="shared" si="56"/>
        <v>6.3965243344726336E-2</v>
      </c>
      <c r="P39" s="48">
        <f t="shared" si="56"/>
        <v>8.4522035341707477E-2</v>
      </c>
      <c r="Q39" s="48">
        <f t="shared" si="56"/>
        <v>0.10803481607837992</v>
      </c>
      <c r="R39" s="48">
        <f t="shared" si="56"/>
        <v>7.9969205600731369E-2</v>
      </c>
      <c r="S39" s="48">
        <f t="shared" si="56"/>
        <v>1.4885863817920965E-2</v>
      </c>
      <c r="T39" s="47">
        <f t="shared" si="56"/>
        <v>7.273693135962897E-2</v>
      </c>
      <c r="U39" s="46">
        <f t="shared" si="56"/>
        <v>0.11651618139393326</v>
      </c>
      <c r="V39" s="48">
        <f t="shared" si="56"/>
        <v>0.13034997561799019</v>
      </c>
      <c r="W39" s="48">
        <f t="shared" si="56"/>
        <v>9.7710106701834304E-2</v>
      </c>
      <c r="X39" s="48">
        <f t="shared" si="56"/>
        <v>4.6921205761709432E-2</v>
      </c>
      <c r="Y39" s="48">
        <f t="shared" si="57"/>
        <v>0.1348836974772967</v>
      </c>
      <c r="Z39" s="48">
        <f t="shared" si="57"/>
        <v>6.80832066074194E-2</v>
      </c>
      <c r="AA39" s="47">
        <f t="shared" si="57"/>
        <v>1.0590706799465258E-2</v>
      </c>
      <c r="AB39" s="46">
        <f t="shared" si="57"/>
        <v>2.906696643648627E-2</v>
      </c>
      <c r="AC39" s="48">
        <f t="shared" si="57"/>
        <v>0.11018845824008032</v>
      </c>
      <c r="AD39" s="48">
        <f t="shared" si="57"/>
        <v>0</v>
      </c>
      <c r="AE39" s="48">
        <f t="shared" si="57"/>
        <v>0</v>
      </c>
      <c r="AF39" s="48">
        <f t="shared" si="57"/>
        <v>0</v>
      </c>
      <c r="AG39" s="48">
        <f t="shared" si="57"/>
        <v>0</v>
      </c>
      <c r="AH39" s="48">
        <f t="shared" si="57"/>
        <v>0</v>
      </c>
      <c r="AI39" s="49"/>
      <c r="AJ39" s="44"/>
      <c r="AK39" s="146">
        <f>IFERROR(SUMIF($C$19:$C$29,$D39,AK$19:AK$29)/AK$30,0)</f>
        <v>6.5738890237289391E-2</v>
      </c>
      <c r="AL39" s="43"/>
      <c r="AM39" s="44"/>
      <c r="AN39" s="44"/>
      <c r="AO39" s="43"/>
      <c r="AP39" s="37"/>
      <c r="AQ39" s="43"/>
      <c r="AR39" s="43"/>
      <c r="AS39" s="44"/>
      <c r="AT39" s="43"/>
      <c r="AU39" s="43"/>
      <c r="AV39" s="44"/>
      <c r="AW39" s="43"/>
      <c r="AX39" s="81"/>
    </row>
    <row r="40" spans="2:50" ht="15.75" thickBot="1" x14ac:dyDescent="0.3">
      <c r="B40" s="25"/>
      <c r="C40" s="25"/>
      <c r="D40" s="50" t="s">
        <v>561</v>
      </c>
      <c r="E40" s="51">
        <f t="shared" si="55"/>
        <v>3.2241945065988549E-2</v>
      </c>
      <c r="F40" s="52">
        <f t="shared" si="55"/>
        <v>0</v>
      </c>
      <c r="G40" s="51">
        <f t="shared" si="55"/>
        <v>0</v>
      </c>
      <c r="H40" s="53">
        <f t="shared" si="55"/>
        <v>5.2415216548452576E-2</v>
      </c>
      <c r="I40" s="53">
        <f t="shared" si="55"/>
        <v>2.1147299355023047E-2</v>
      </c>
      <c r="J40" s="53">
        <f t="shared" si="55"/>
        <v>4.7996769448210221E-2</v>
      </c>
      <c r="K40" s="53">
        <f t="shared" si="55"/>
        <v>0</v>
      </c>
      <c r="L40" s="53">
        <f t="shared" si="55"/>
        <v>0</v>
      </c>
      <c r="M40" s="52">
        <f t="shared" si="55"/>
        <v>1.1366563720197866E-2</v>
      </c>
      <c r="N40" s="51">
        <f t="shared" si="55"/>
        <v>0</v>
      </c>
      <c r="O40" s="53">
        <f t="shared" si="56"/>
        <v>8.9900351417705696E-3</v>
      </c>
      <c r="P40" s="53">
        <f t="shared" si="56"/>
        <v>0</v>
      </c>
      <c r="Q40" s="53">
        <f t="shared" si="56"/>
        <v>1.5986528452084155E-2</v>
      </c>
      <c r="R40" s="53">
        <f t="shared" si="56"/>
        <v>6.4437280469614597E-2</v>
      </c>
      <c r="S40" s="53">
        <f t="shared" si="56"/>
        <v>0</v>
      </c>
      <c r="T40" s="52">
        <f t="shared" si="56"/>
        <v>-3.5363224943046577E-2</v>
      </c>
      <c r="U40" s="51">
        <f t="shared" si="56"/>
        <v>0</v>
      </c>
      <c r="V40" s="53">
        <f t="shared" si="56"/>
        <v>2.8634795003563526E-2</v>
      </c>
      <c r="W40" s="53">
        <f t="shared" si="56"/>
        <v>2.853374895096511E-2</v>
      </c>
      <c r="X40" s="53">
        <f t="shared" si="56"/>
        <v>1.9156014499666127E-2</v>
      </c>
      <c r="Y40" s="53">
        <f t="shared" si="57"/>
        <v>0.11228878725689422</v>
      </c>
      <c r="Z40" s="53">
        <f t="shared" si="57"/>
        <v>3.1139696136836092E-2</v>
      </c>
      <c r="AA40" s="52">
        <f t="shared" si="57"/>
        <v>1.3906813354707658E-2</v>
      </c>
      <c r="AB40" s="51">
        <f t="shared" si="57"/>
        <v>0</v>
      </c>
      <c r="AC40" s="53">
        <f t="shared" si="57"/>
        <v>-8.5967077328536479E-3</v>
      </c>
      <c r="AD40" s="53">
        <f t="shared" si="57"/>
        <v>0.15628548668666631</v>
      </c>
      <c r="AE40" s="53">
        <f t="shared" si="57"/>
        <v>9.6066612053260309E-2</v>
      </c>
      <c r="AF40" s="53">
        <f t="shared" si="57"/>
        <v>2.1644075207695672E-2</v>
      </c>
      <c r="AG40" s="53">
        <f t="shared" si="57"/>
        <v>5.0632911392405063E-2</v>
      </c>
      <c r="AH40" s="53">
        <f t="shared" si="57"/>
        <v>0</v>
      </c>
      <c r="AI40" s="54"/>
      <c r="AJ40" s="44"/>
      <c r="AK40" s="147">
        <f>IFERROR(SUMIF($C$19:$C$29,$D40,AK$19:AK$29)/AK$30,0)</f>
        <v>2.0005012424782732E-2</v>
      </c>
      <c r="AL40" s="43"/>
      <c r="AM40" s="44"/>
      <c r="AN40" s="44"/>
      <c r="AO40" s="43"/>
      <c r="AP40" s="44"/>
      <c r="AQ40" s="43"/>
      <c r="AR40" s="43"/>
      <c r="AS40" s="44"/>
      <c r="AT40" s="43"/>
      <c r="AU40" s="43"/>
      <c r="AV40" s="44"/>
      <c r="AW40" s="43"/>
      <c r="AX40" s="81"/>
    </row>
    <row r="41" spans="2:50" x14ac:dyDescent="0.25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2:50" x14ac:dyDescent="0.25">
      <c r="D42" s="116" t="s">
        <v>273</v>
      </c>
    </row>
    <row r="43" spans="2:50" ht="8.4499999999999993" customHeight="1" x14ac:dyDescent="0.25"/>
    <row r="44" spans="2:50" x14ac:dyDescent="0.25">
      <c r="B44" s="25"/>
      <c r="C44" s="25"/>
      <c r="D44" s="55" t="s">
        <v>8</v>
      </c>
      <c r="E44" s="56">
        <f t="shared" ref="E44:AH44" si="58">IFERROR(SUMIF($C$19:$C$29,$D36,E$19:E$29),0)</f>
        <v>1437.0666666666666</v>
      </c>
      <c r="F44" s="57">
        <f t="shared" si="58"/>
        <v>7018.3466666666673</v>
      </c>
      <c r="G44" s="56">
        <f t="shared" si="58"/>
        <v>4378.3999999999996</v>
      </c>
      <c r="H44" s="58">
        <f t="shared" si="58"/>
        <v>1854.1333333333332</v>
      </c>
      <c r="I44" s="58">
        <f t="shared" si="58"/>
        <v>1736.5333333333335</v>
      </c>
      <c r="J44" s="58">
        <f t="shared" si="58"/>
        <v>2196.5333333333333</v>
      </c>
      <c r="K44" s="58">
        <f t="shared" si="58"/>
        <v>1511.4666666666667</v>
      </c>
      <c r="L44" s="58">
        <f t="shared" si="58"/>
        <v>2531.7333333333331</v>
      </c>
      <c r="M44" s="57">
        <f t="shared" si="58"/>
        <v>1177.3333333333335</v>
      </c>
      <c r="N44" s="56">
        <f t="shared" si="58"/>
        <v>4578.5599999999995</v>
      </c>
      <c r="O44" s="58">
        <f t="shared" si="58"/>
        <v>2689.0666666666666</v>
      </c>
      <c r="P44" s="58">
        <f t="shared" si="58"/>
        <v>2084.5333333333333</v>
      </c>
      <c r="Q44" s="58">
        <f t="shared" si="58"/>
        <v>1004.5333333333333</v>
      </c>
      <c r="R44" s="58">
        <f t="shared" si="58"/>
        <v>1730.1333333333334</v>
      </c>
      <c r="S44" s="58">
        <f t="shared" si="58"/>
        <v>2356.08</v>
      </c>
      <c r="T44" s="57">
        <f t="shared" si="58"/>
        <v>1885.1733333333332</v>
      </c>
      <c r="U44" s="56">
        <f t="shared" si="58"/>
        <v>2725.0666666666666</v>
      </c>
      <c r="V44" s="58">
        <f t="shared" si="58"/>
        <v>1644.8666666666668</v>
      </c>
      <c r="W44" s="58">
        <f t="shared" si="58"/>
        <v>1223.4666666666667</v>
      </c>
      <c r="X44" s="58">
        <f t="shared" si="58"/>
        <v>1925.7333333333333</v>
      </c>
      <c r="Y44" s="58">
        <f t="shared" si="58"/>
        <v>2510.3999999999996</v>
      </c>
      <c r="Z44" s="58">
        <f t="shared" si="58"/>
        <v>1030.9333333333332</v>
      </c>
      <c r="AA44" s="57">
        <f t="shared" si="58"/>
        <v>5825.6</v>
      </c>
      <c r="AB44" s="56">
        <f t="shared" si="58"/>
        <v>2217.3333333333335</v>
      </c>
      <c r="AC44" s="58">
        <f t="shared" si="58"/>
        <v>1222.6666666666665</v>
      </c>
      <c r="AD44" s="58">
        <f t="shared" si="58"/>
        <v>423.4666666666667</v>
      </c>
      <c r="AE44" s="58">
        <f t="shared" si="58"/>
        <v>2310.4</v>
      </c>
      <c r="AF44" s="58">
        <f t="shared" si="58"/>
        <v>1909.5999999999997</v>
      </c>
      <c r="AG44" s="58">
        <f t="shared" si="58"/>
        <v>1742.5333333333333</v>
      </c>
      <c r="AH44" s="58">
        <f t="shared" si="58"/>
        <v>2484.84</v>
      </c>
      <c r="AI44" s="57"/>
      <c r="AJ44" s="44"/>
      <c r="AK44" s="43"/>
      <c r="AL44" s="43"/>
      <c r="AM44" s="44"/>
      <c r="AN44" s="44"/>
      <c r="AO44" s="43"/>
      <c r="AP44" s="37"/>
      <c r="AQ44" s="43"/>
      <c r="AR44" s="43"/>
      <c r="AS44" s="44"/>
      <c r="AT44" s="43"/>
      <c r="AU44" s="43"/>
      <c r="AV44" s="44"/>
      <c r="AW44" s="43"/>
      <c r="AX44" s="81"/>
    </row>
    <row r="45" spans="2:50" x14ac:dyDescent="0.25">
      <c r="B45" s="25"/>
      <c r="C45" s="25"/>
      <c r="D45" s="59" t="s">
        <v>9</v>
      </c>
      <c r="E45" s="60">
        <f t="shared" ref="E45:AH45" si="59">IFERROR(SUMIF($C$19:$C$29,$D37,E$19:E$29),0)</f>
        <v>848.8</v>
      </c>
      <c r="F45" s="61">
        <f t="shared" si="59"/>
        <v>1202.5866666666666</v>
      </c>
      <c r="G45" s="60">
        <f t="shared" si="59"/>
        <v>2824.5866666666666</v>
      </c>
      <c r="H45" s="62">
        <f t="shared" si="59"/>
        <v>777.73333333333335</v>
      </c>
      <c r="I45" s="62">
        <f t="shared" si="59"/>
        <v>871.70666666666671</v>
      </c>
      <c r="J45" s="62">
        <f t="shared" si="59"/>
        <v>717.86666666666667</v>
      </c>
      <c r="K45" s="62">
        <f t="shared" si="59"/>
        <v>1259.4666666666667</v>
      </c>
      <c r="L45" s="62">
        <f t="shared" si="59"/>
        <v>498.10666666666668</v>
      </c>
      <c r="M45" s="61">
        <f t="shared" si="59"/>
        <v>1671.7333333333333</v>
      </c>
      <c r="N45" s="60">
        <f t="shared" si="59"/>
        <v>2116.2666666666669</v>
      </c>
      <c r="O45" s="62">
        <f t="shared" si="59"/>
        <v>990.66666666666674</v>
      </c>
      <c r="P45" s="62">
        <f t="shared" si="59"/>
        <v>902.4</v>
      </c>
      <c r="Q45" s="62">
        <f t="shared" si="59"/>
        <v>756.8</v>
      </c>
      <c r="R45" s="62">
        <f t="shared" si="59"/>
        <v>392.24</v>
      </c>
      <c r="S45" s="62">
        <f t="shared" si="59"/>
        <v>1073.8666666666666</v>
      </c>
      <c r="T45" s="61">
        <f t="shared" si="59"/>
        <v>3011.3999999999996</v>
      </c>
      <c r="U45" s="60">
        <f t="shared" si="59"/>
        <v>876.5333333333333</v>
      </c>
      <c r="V45" s="62">
        <f t="shared" si="59"/>
        <v>451.20000000000005</v>
      </c>
      <c r="W45" s="62">
        <f t="shared" si="59"/>
        <v>642.13333333333333</v>
      </c>
      <c r="X45" s="62">
        <f t="shared" si="59"/>
        <v>1521.6</v>
      </c>
      <c r="Y45" s="62">
        <f t="shared" si="59"/>
        <v>1164.8</v>
      </c>
      <c r="Z45" s="62">
        <f t="shared" si="59"/>
        <v>1879.7333333333336</v>
      </c>
      <c r="AA45" s="61">
        <f t="shared" si="59"/>
        <v>2443.4666666666667</v>
      </c>
      <c r="AB45" s="60">
        <f t="shared" si="59"/>
        <v>1860.5333333333333</v>
      </c>
      <c r="AC45" s="62">
        <f t="shared" si="59"/>
        <v>738.40000000000009</v>
      </c>
      <c r="AD45" s="62">
        <f t="shared" si="59"/>
        <v>1428.5333333333333</v>
      </c>
      <c r="AE45" s="62">
        <f t="shared" si="59"/>
        <v>1191.4666666666667</v>
      </c>
      <c r="AF45" s="62">
        <f t="shared" si="59"/>
        <v>1068.5333333333333</v>
      </c>
      <c r="AG45" s="62">
        <f t="shared" si="59"/>
        <v>324.8</v>
      </c>
      <c r="AH45" s="62">
        <f t="shared" si="59"/>
        <v>651.06666666666661</v>
      </c>
      <c r="AI45" s="61"/>
      <c r="AJ45" s="44"/>
      <c r="AK45" s="43"/>
      <c r="AL45" s="43"/>
      <c r="AM45" s="44"/>
      <c r="AN45" s="44"/>
      <c r="AO45" s="43"/>
      <c r="AP45" s="37"/>
      <c r="AQ45" s="43"/>
      <c r="AR45" s="43"/>
      <c r="AS45" s="44"/>
      <c r="AT45" s="43"/>
      <c r="AU45" s="43"/>
      <c r="AV45" s="44"/>
      <c r="AW45" s="43"/>
      <c r="AX45" s="81"/>
    </row>
    <row r="46" spans="2:50" x14ac:dyDescent="0.25">
      <c r="B46" s="25"/>
      <c r="C46" s="25"/>
      <c r="D46" s="59" t="s">
        <v>12</v>
      </c>
      <c r="E46" s="60">
        <f t="shared" ref="E46:AH47" si="60">IFERROR(SUMIF($C$19:$C$29,$D38,E$19:E$29),0)</f>
        <v>0</v>
      </c>
      <c r="F46" s="61">
        <f t="shared" si="60"/>
        <v>1391.4666666666667</v>
      </c>
      <c r="G46" s="60">
        <f t="shared" si="60"/>
        <v>0</v>
      </c>
      <c r="H46" s="62">
        <f t="shared" si="60"/>
        <v>1588</v>
      </c>
      <c r="I46" s="62">
        <f t="shared" si="60"/>
        <v>1137.3333333333333</v>
      </c>
      <c r="J46" s="62">
        <f t="shared" si="60"/>
        <v>203.46666666666667</v>
      </c>
      <c r="K46" s="62">
        <f t="shared" si="60"/>
        <v>201.86666666666667</v>
      </c>
      <c r="L46" s="62">
        <f t="shared" si="60"/>
        <v>562.66666666666663</v>
      </c>
      <c r="M46" s="61">
        <f t="shared" si="60"/>
        <v>631.73333333333335</v>
      </c>
      <c r="N46" s="60">
        <f t="shared" si="60"/>
        <v>1614.1333333333334</v>
      </c>
      <c r="O46" s="62">
        <f t="shared" si="60"/>
        <v>428.53333333333336</v>
      </c>
      <c r="P46" s="62">
        <f t="shared" si="60"/>
        <v>453.06666666666666</v>
      </c>
      <c r="Q46" s="62">
        <f t="shared" si="60"/>
        <v>374.93333333333334</v>
      </c>
      <c r="R46" s="62">
        <f t="shared" si="60"/>
        <v>248.53333333333333</v>
      </c>
      <c r="S46" s="62">
        <f t="shared" si="60"/>
        <v>470.13333333333333</v>
      </c>
      <c r="T46" s="61">
        <f t="shared" si="60"/>
        <v>1385.3333333333333</v>
      </c>
      <c r="U46" s="60">
        <f t="shared" si="60"/>
        <v>1042.9333333333334</v>
      </c>
      <c r="V46" s="62">
        <f t="shared" si="60"/>
        <v>295.46666666666664</v>
      </c>
      <c r="W46" s="62">
        <f t="shared" si="60"/>
        <v>77.86666666666666</v>
      </c>
      <c r="X46" s="62">
        <f t="shared" si="60"/>
        <v>729.86666666666667</v>
      </c>
      <c r="Y46" s="62">
        <f t="shared" si="60"/>
        <v>306.13333333333333</v>
      </c>
      <c r="Z46" s="62">
        <f t="shared" si="60"/>
        <v>532.79999999999995</v>
      </c>
      <c r="AA46" s="61">
        <f t="shared" si="60"/>
        <v>720.8</v>
      </c>
      <c r="AB46" s="60">
        <f t="shared" si="60"/>
        <v>758.93333333333328</v>
      </c>
      <c r="AC46" s="62">
        <f t="shared" si="60"/>
        <v>902.4</v>
      </c>
      <c r="AD46" s="62">
        <f t="shared" si="60"/>
        <v>139.19999999999999</v>
      </c>
      <c r="AE46" s="62">
        <f t="shared" si="60"/>
        <v>441.06666666666666</v>
      </c>
      <c r="AF46" s="62">
        <f t="shared" si="60"/>
        <v>124.53333333333333</v>
      </c>
      <c r="AG46" s="62">
        <f t="shared" si="60"/>
        <v>506.66666666666669</v>
      </c>
      <c r="AH46" s="62">
        <f t="shared" si="60"/>
        <v>505.6</v>
      </c>
      <c r="AI46" s="61"/>
      <c r="AJ46" s="44"/>
      <c r="AK46" s="43"/>
      <c r="AL46" s="43"/>
      <c r="AM46" s="44"/>
      <c r="AN46" s="44"/>
      <c r="AO46" s="43"/>
      <c r="AP46" s="37"/>
      <c r="AQ46" s="43"/>
      <c r="AR46" s="43"/>
      <c r="AS46" s="44"/>
      <c r="AT46" s="43"/>
      <c r="AU46" s="43"/>
      <c r="AV46" s="44"/>
      <c r="AW46" s="43"/>
      <c r="AX46" s="81"/>
    </row>
    <row r="47" spans="2:50" x14ac:dyDescent="0.25">
      <c r="B47" s="25"/>
      <c r="C47" s="25"/>
      <c r="D47" s="59" t="s">
        <v>10</v>
      </c>
      <c r="E47" s="60">
        <f t="shared" si="60"/>
        <v>38.133333333333333</v>
      </c>
      <c r="F47" s="61">
        <f t="shared" si="60"/>
        <v>318.93333333333334</v>
      </c>
      <c r="G47" s="60">
        <f t="shared" si="60"/>
        <v>533.33333333333337</v>
      </c>
      <c r="H47" s="62">
        <f t="shared" si="60"/>
        <v>212</v>
      </c>
      <c r="I47" s="62">
        <f t="shared" si="60"/>
        <v>0</v>
      </c>
      <c r="J47" s="62">
        <f t="shared" si="60"/>
        <v>402.66666666666669</v>
      </c>
      <c r="K47" s="62">
        <f t="shared" si="60"/>
        <v>817.06666666666672</v>
      </c>
      <c r="L47" s="62">
        <f t="shared" si="60"/>
        <v>772</v>
      </c>
      <c r="M47" s="61">
        <f t="shared" si="60"/>
        <v>1073.3333333333333</v>
      </c>
      <c r="N47" s="60">
        <f t="shared" si="60"/>
        <v>101.06666666666666</v>
      </c>
      <c r="O47" s="62">
        <f t="shared" si="60"/>
        <v>283.46666666666664</v>
      </c>
      <c r="P47" s="62">
        <f t="shared" si="60"/>
        <v>317.60000000000002</v>
      </c>
      <c r="Q47" s="62">
        <f t="shared" si="60"/>
        <v>263.46666666666664</v>
      </c>
      <c r="R47" s="62">
        <f t="shared" si="60"/>
        <v>221.6</v>
      </c>
      <c r="S47" s="62">
        <f t="shared" si="60"/>
        <v>58.93333333333333</v>
      </c>
      <c r="T47" s="61">
        <f t="shared" si="60"/>
        <v>474.66666666666669</v>
      </c>
      <c r="U47" s="60">
        <f t="shared" si="60"/>
        <v>612.5333333333333</v>
      </c>
      <c r="V47" s="62">
        <f t="shared" si="60"/>
        <v>370.66666666666669</v>
      </c>
      <c r="W47" s="62">
        <f t="shared" si="60"/>
        <v>217.33333333333334</v>
      </c>
      <c r="X47" s="62">
        <f t="shared" si="60"/>
        <v>209.86666666666667</v>
      </c>
      <c r="Y47" s="62">
        <f t="shared" si="60"/>
        <v>713.33333333333337</v>
      </c>
      <c r="Z47" s="62">
        <f t="shared" si="60"/>
        <v>260.26666666666665</v>
      </c>
      <c r="AA47" s="61">
        <f t="shared" si="60"/>
        <v>97.6</v>
      </c>
      <c r="AB47" s="60">
        <f t="shared" si="60"/>
        <v>144.80000000000001</v>
      </c>
      <c r="AC47" s="62">
        <f t="shared" si="60"/>
        <v>351.2</v>
      </c>
      <c r="AD47" s="62">
        <f t="shared" si="60"/>
        <v>0</v>
      </c>
      <c r="AE47" s="62">
        <f t="shared" si="60"/>
        <v>0</v>
      </c>
      <c r="AF47" s="62">
        <f t="shared" si="60"/>
        <v>0</v>
      </c>
      <c r="AG47" s="62">
        <f t="shared" si="60"/>
        <v>0</v>
      </c>
      <c r="AH47" s="62">
        <f t="shared" si="60"/>
        <v>0</v>
      </c>
      <c r="AI47" s="61"/>
      <c r="AJ47" s="44"/>
      <c r="AK47" s="43"/>
      <c r="AL47" s="43"/>
      <c r="AM47" s="44"/>
      <c r="AN47" s="44"/>
      <c r="AO47" s="43"/>
      <c r="AP47" s="37"/>
      <c r="AQ47" s="43"/>
      <c r="AR47" s="43"/>
      <c r="AS47" s="44"/>
      <c r="AT47" s="43"/>
      <c r="AU47" s="43"/>
      <c r="AV47" s="44"/>
      <c r="AW47" s="43"/>
      <c r="AX47" s="81"/>
    </row>
    <row r="48" spans="2:50" x14ac:dyDescent="0.25">
      <c r="B48" s="25"/>
      <c r="C48" s="25"/>
      <c r="D48" s="63" t="s">
        <v>561</v>
      </c>
      <c r="E48" s="64">
        <f t="shared" ref="E48:AH48" si="61">IFERROR(SUMIF($C$19:$C$29,$D40,E$19:E$29),0)</f>
        <v>77.426666666666662</v>
      </c>
      <c r="F48" s="65">
        <f t="shared" si="61"/>
        <v>0</v>
      </c>
      <c r="G48" s="64">
        <f t="shared" si="61"/>
        <v>0</v>
      </c>
      <c r="H48" s="66">
        <f t="shared" si="61"/>
        <v>245.14666666666668</v>
      </c>
      <c r="I48" s="66">
        <f t="shared" si="61"/>
        <v>80.92</v>
      </c>
      <c r="J48" s="66">
        <f t="shared" si="61"/>
        <v>177.49333333333334</v>
      </c>
      <c r="K48" s="66">
        <f t="shared" si="61"/>
        <v>0</v>
      </c>
      <c r="L48" s="66">
        <f t="shared" si="61"/>
        <v>0</v>
      </c>
      <c r="M48" s="65">
        <f t="shared" si="61"/>
        <v>52.36</v>
      </c>
      <c r="N48" s="64">
        <f t="shared" si="61"/>
        <v>0</v>
      </c>
      <c r="O48" s="66">
        <f t="shared" si="61"/>
        <v>39.840000000000003</v>
      </c>
      <c r="P48" s="66">
        <f t="shared" si="61"/>
        <v>0</v>
      </c>
      <c r="Q48" s="66">
        <f t="shared" si="61"/>
        <v>38.986666666666665</v>
      </c>
      <c r="R48" s="66">
        <f t="shared" si="61"/>
        <v>178.56</v>
      </c>
      <c r="S48" s="66">
        <f t="shared" si="61"/>
        <v>0</v>
      </c>
      <c r="T48" s="65">
        <f t="shared" si="61"/>
        <v>-230.77333333333334</v>
      </c>
      <c r="U48" s="64">
        <f t="shared" si="61"/>
        <v>0</v>
      </c>
      <c r="V48" s="66">
        <f t="shared" si="61"/>
        <v>81.426666666666662</v>
      </c>
      <c r="W48" s="66">
        <f t="shared" si="61"/>
        <v>63.466666666666669</v>
      </c>
      <c r="X48" s="66">
        <f t="shared" si="61"/>
        <v>85.68</v>
      </c>
      <c r="Y48" s="66">
        <f t="shared" si="61"/>
        <v>593.84</v>
      </c>
      <c r="Z48" s="66">
        <f t="shared" si="61"/>
        <v>119.04</v>
      </c>
      <c r="AA48" s="65">
        <f t="shared" si="61"/>
        <v>128.16</v>
      </c>
      <c r="AB48" s="64">
        <f t="shared" si="61"/>
        <v>0</v>
      </c>
      <c r="AC48" s="66">
        <f t="shared" si="61"/>
        <v>-27.4</v>
      </c>
      <c r="AD48" s="66">
        <f t="shared" si="61"/>
        <v>368.84</v>
      </c>
      <c r="AE48" s="66">
        <f t="shared" si="61"/>
        <v>419.04</v>
      </c>
      <c r="AF48" s="66">
        <f t="shared" si="61"/>
        <v>68.64</v>
      </c>
      <c r="AG48" s="66">
        <f t="shared" si="61"/>
        <v>137.28</v>
      </c>
      <c r="AH48" s="66">
        <f t="shared" si="61"/>
        <v>0</v>
      </c>
      <c r="AI48" s="65"/>
      <c r="AJ48" s="44"/>
      <c r="AK48" s="43"/>
      <c r="AL48" s="43"/>
      <c r="AM48" s="44"/>
      <c r="AN48" s="44"/>
      <c r="AO48" s="43"/>
      <c r="AP48" s="44"/>
      <c r="AQ48" s="43"/>
      <c r="AR48" s="43"/>
      <c r="AS48" s="44"/>
      <c r="AT48" s="43"/>
      <c r="AU48" s="43"/>
      <c r="AV48" s="44"/>
      <c r="AW48" s="43"/>
      <c r="AX48" s="81"/>
    </row>
  </sheetData>
  <mergeCells count="5">
    <mergeCell ref="AW3:AX3"/>
    <mergeCell ref="AK3:AM3"/>
    <mergeCell ref="AK2:AM2"/>
    <mergeCell ref="AK1:AM1"/>
    <mergeCell ref="AQ3:AU3"/>
  </mergeCells>
  <pageMargins left="0.11811023622047245" right="0.11811023622047245" top="0.15748031496062992" bottom="0.15748031496062992" header="0.31496062992125984" footer="0.31496062992125984"/>
  <pageSetup paperSize="0" scale="10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Jan'23</vt:lpstr>
      <vt:lpstr>Feb'23</vt:lpstr>
      <vt:lpstr>Mar'23</vt:lpstr>
      <vt:lpstr>Apr'23</vt:lpstr>
      <vt:lpstr>May'23</vt:lpstr>
      <vt:lpstr>June'23</vt:lpstr>
      <vt:lpstr>July'23</vt:lpstr>
      <vt:lpstr>Aug'23</vt:lpstr>
      <vt:lpstr>Sep'23</vt:lpstr>
      <vt:lpstr>Oct'23</vt:lpstr>
      <vt:lpstr>Nov'23</vt:lpstr>
      <vt:lpstr>SupportSheet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Svitlana Piskun</dc:creator>
  <cp:lastModifiedBy>Andriy Svystun</cp:lastModifiedBy>
  <cp:lastPrinted>2023-09-20T13:51:57Z</cp:lastPrinted>
  <dcterms:created xsi:type="dcterms:W3CDTF">2023-09-15T02:12:31Z</dcterms:created>
  <dcterms:modified xsi:type="dcterms:W3CDTF">2023-11-22T10:13:30Z</dcterms:modified>
</cp:coreProperties>
</file>